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sabellakatsiris/Desktop/"/>
    </mc:Choice>
  </mc:AlternateContent>
  <xr:revisionPtr revIDLastSave="0" documentId="8_{55C01FA4-860C-D64F-8ECE-5F1AC8455A3D}" xr6:coauthVersionLast="47" xr6:coauthVersionMax="47" xr10:uidLastSave="{00000000-0000-0000-0000-000000000000}"/>
  <bookViews>
    <workbookView xWindow="120" yWindow="500" windowWidth="26180" windowHeight="16400" firstSheet="6" activeTab="8" xr2:uid="{6939AC4C-B91C-414B-9F8D-9067EF676BA8}"/>
  </bookViews>
  <sheets>
    <sheet name="DATA FOR TIME SERIES ----&gt;&gt;" sheetId="1" r:id="rId1"/>
    <sheet name="Inflation" sheetId="2" r:id="rId2"/>
    <sheet name="Household Savings" sheetId="3" r:id="rId3"/>
    <sheet name="Healthcare Spending" sheetId="4" r:id="rId4"/>
    <sheet name="GDP" sheetId="5" r:id="rId5"/>
    <sheet name="Population" sheetId="6" r:id="rId6"/>
    <sheet name="DATA FOR LINEAR REGRESSION --&gt;&gt;" sheetId="8" r:id="rId7"/>
    <sheet name="Rarita 2011-2020" sheetId="7" r:id="rId8"/>
    <sheet name="Rarita 2021-2031" sheetId="9" r:id="rId9"/>
    <sheet name="FURTHER ECONOMIC DATA---&gt;&gt;" sheetId="13" r:id="rId10"/>
    <sheet name="Rarita Economic" sheetId="11" r:id="rId11"/>
    <sheet name="Rarita GDP by province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7" l="1"/>
  <c r="H7" i="7"/>
  <c r="H8" i="7"/>
  <c r="H9" i="7"/>
  <c r="H10" i="7"/>
  <c r="H11" i="7"/>
  <c r="G3" i="9"/>
  <c r="G4" i="9"/>
  <c r="G8" i="9"/>
  <c r="G11" i="9"/>
  <c r="G12" i="9"/>
  <c r="G7" i="9"/>
  <c r="G10" i="9"/>
  <c r="G9" i="9"/>
  <c r="G6" i="9"/>
  <c r="G5" i="9"/>
  <c r="G2" i="9"/>
  <c r="F29" i="12" l="1"/>
  <c r="O12" i="11" a="1"/>
  <c r="O12" i="11" s="1"/>
  <c r="O13" i="11"/>
  <c r="O27" i="11" a="1"/>
  <c r="O27" i="11" s="1"/>
  <c r="O28" i="11"/>
  <c r="O55" i="11" a="1"/>
  <c r="O55" i="11" s="1"/>
  <c r="S55" i="11" s="1" a="1"/>
  <c r="S55" i="11" s="1"/>
  <c r="N56" i="11" a="1"/>
  <c r="N56" i="11" s="1"/>
  <c r="N28" i="11" s="1" a="1"/>
  <c r="N28" i="11" s="1"/>
  <c r="N13" i="11" s="1" a="1"/>
  <c r="N13" i="11" s="1"/>
  <c r="F43" i="12"/>
  <c r="F33" i="12"/>
  <c r="P28" i="11"/>
  <c r="O37" i="11"/>
  <c r="O29" i="11"/>
  <c r="O30" i="11"/>
  <c r="O31" i="11"/>
  <c r="O32" i="11"/>
  <c r="O33" i="11"/>
  <c r="O34" i="11"/>
  <c r="O35" i="11"/>
  <c r="O36" i="11"/>
  <c r="L57" i="11"/>
  <c r="L58" i="11"/>
  <c r="L59" i="11"/>
  <c r="L60" i="11"/>
  <c r="L61" i="11"/>
  <c r="L62" i="11"/>
  <c r="L63" i="11"/>
  <c r="L64" i="11"/>
  <c r="L65" i="11"/>
  <c r="L56" i="11"/>
  <c r="K57" i="11"/>
  <c r="K58" i="11"/>
  <c r="K59" i="11"/>
  <c r="K60" i="11"/>
  <c r="K61" i="11"/>
  <c r="K62" i="11"/>
  <c r="Q62" i="11" s="1"/>
  <c r="K63" i="11"/>
  <c r="K64" i="11"/>
  <c r="K65" i="11"/>
  <c r="K56" i="11"/>
  <c r="J57" i="11"/>
  <c r="J58" i="11"/>
  <c r="J59" i="11"/>
  <c r="J60" i="11"/>
  <c r="J61" i="11"/>
  <c r="J62" i="11"/>
  <c r="J63" i="11"/>
  <c r="J64" i="11"/>
  <c r="J65" i="11"/>
  <c r="J56" i="11"/>
  <c r="I57" i="11"/>
  <c r="I58" i="11"/>
  <c r="I59" i="11"/>
  <c r="I60" i="11"/>
  <c r="I61" i="11"/>
  <c r="I62" i="11"/>
  <c r="I63" i="11"/>
  <c r="I64" i="11"/>
  <c r="I65" i="11"/>
  <c r="I56" i="11"/>
  <c r="F34" i="12"/>
  <c r="F35" i="12"/>
  <c r="F36" i="12"/>
  <c r="F37" i="12"/>
  <c r="F38" i="12"/>
  <c r="F39" i="12"/>
  <c r="F40" i="12"/>
  <c r="F41" i="12"/>
  <c r="F42" i="12"/>
  <c r="B18" i="12" a="1"/>
  <c r="B18" i="12" s="1"/>
  <c r="B33" i="12" s="1" a="1"/>
  <c r="B33" i="12" s="1"/>
  <c r="C3" i="12" a="1"/>
  <c r="C3" i="12" s="1"/>
  <c r="C17" i="12" s="1" a="1"/>
  <c r="C17" i="12" s="1"/>
  <c r="C32" i="12" s="1" a="1"/>
  <c r="C32" i="12" s="1"/>
  <c r="Q37" i="11"/>
  <c r="P37" i="11"/>
  <c r="Q36" i="11"/>
  <c r="P36" i="11"/>
  <c r="Q35" i="11"/>
  <c r="P35" i="11"/>
  <c r="Q34" i="11"/>
  <c r="P34" i="11"/>
  <c r="Q33" i="11"/>
  <c r="P33" i="11"/>
  <c r="Q32" i="11"/>
  <c r="P32" i="11"/>
  <c r="Q31" i="11"/>
  <c r="P31" i="11"/>
  <c r="Q30" i="11"/>
  <c r="P30" i="11"/>
  <c r="Q29" i="11"/>
  <c r="P29" i="11"/>
  <c r="Q28" i="11"/>
  <c r="Q22" i="11"/>
  <c r="P22" i="11"/>
  <c r="O22" i="11"/>
  <c r="Q21" i="11"/>
  <c r="P21" i="11"/>
  <c r="O21" i="11"/>
  <c r="Q20" i="11"/>
  <c r="P20" i="11"/>
  <c r="O20" i="11"/>
  <c r="Q19" i="11"/>
  <c r="P19" i="11"/>
  <c r="O19" i="11"/>
  <c r="Q18" i="11"/>
  <c r="P18" i="11"/>
  <c r="O18" i="11"/>
  <c r="Q17" i="11"/>
  <c r="P17" i="11"/>
  <c r="O17" i="11"/>
  <c r="Q16" i="11"/>
  <c r="P16" i="11"/>
  <c r="O16" i="11"/>
  <c r="Q15" i="11"/>
  <c r="P15" i="11"/>
  <c r="O15" i="11"/>
  <c r="Q14" i="11"/>
  <c r="P14" i="11"/>
  <c r="O14" i="11"/>
  <c r="Q13" i="11"/>
  <c r="P13" i="11"/>
  <c r="Q61" i="11" l="1"/>
  <c r="P23" i="11"/>
  <c r="O23" i="11"/>
  <c r="Q23" i="11"/>
  <c r="P60" i="11"/>
  <c r="O60" i="11"/>
  <c r="P62" i="11"/>
  <c r="P56" i="11"/>
  <c r="Q58" i="11"/>
  <c r="O38" i="11"/>
  <c r="C11" i="12" s="1"/>
  <c r="Q60" i="11"/>
  <c r="O65" i="11"/>
  <c r="T59" i="11" s="1"/>
  <c r="C36" i="12" s="1"/>
  <c r="P65" i="11"/>
  <c r="U58" i="11" s="1"/>
  <c r="D35" i="12" s="1"/>
  <c r="Q65" i="11"/>
  <c r="V59" i="11" s="1"/>
  <c r="V60" i="11" s="1"/>
  <c r="O61" i="11"/>
  <c r="P61" i="11"/>
  <c r="Q63" i="11"/>
  <c r="P57" i="11"/>
  <c r="O57" i="11"/>
  <c r="P59" i="11"/>
  <c r="O62" i="11"/>
  <c r="P63" i="11"/>
  <c r="Q64" i="11"/>
  <c r="O64" i="11"/>
  <c r="O63" i="11"/>
  <c r="Q59" i="11"/>
  <c r="O58" i="11"/>
  <c r="P38" i="11"/>
  <c r="D10" i="12" s="1"/>
  <c r="Q38" i="11"/>
  <c r="E12" i="12" s="1"/>
  <c r="O59" i="11"/>
  <c r="P64" i="11"/>
  <c r="Q56" i="11"/>
  <c r="O56" i="11"/>
  <c r="P58" i="11"/>
  <c r="Q57" i="11"/>
  <c r="T57" i="11" l="1"/>
  <c r="C34" i="12" s="1"/>
  <c r="V57" i="11"/>
  <c r="E34" i="12" s="1"/>
  <c r="T56" i="11"/>
  <c r="C33" i="12" s="1"/>
  <c r="E6" i="12"/>
  <c r="U59" i="11"/>
  <c r="U60" i="11" s="1"/>
  <c r="E4" i="12"/>
  <c r="U56" i="11"/>
  <c r="D33" i="12" s="1"/>
  <c r="T58" i="11"/>
  <c r="C35" i="12" s="1"/>
  <c r="E5" i="12"/>
  <c r="U57" i="11"/>
  <c r="D34" i="12" s="1"/>
  <c r="E14" i="12"/>
  <c r="V56" i="11"/>
  <c r="E33" i="12" s="1"/>
  <c r="V58" i="11"/>
  <c r="E35" i="12" s="1"/>
  <c r="E20" i="12" s="1"/>
  <c r="D12" i="12"/>
  <c r="D8" i="12"/>
  <c r="D4" i="12"/>
  <c r="D13" i="12"/>
  <c r="D11" i="12"/>
  <c r="D9" i="12"/>
  <c r="E36" i="12"/>
  <c r="C9" i="12"/>
  <c r="V61" i="11"/>
  <c r="E37" i="12"/>
  <c r="D6" i="12"/>
  <c r="D20" i="12" s="1"/>
  <c r="C7" i="12"/>
  <c r="C21" i="12" s="1"/>
  <c r="C10" i="12"/>
  <c r="C13" i="12"/>
  <c r="C4" i="12"/>
  <c r="E7" i="12"/>
  <c r="C14" i="12"/>
  <c r="C6" i="12"/>
  <c r="C5" i="12"/>
  <c r="E9" i="12"/>
  <c r="D7" i="12"/>
  <c r="D5" i="12"/>
  <c r="C12" i="12"/>
  <c r="E11" i="12"/>
  <c r="E13" i="12"/>
  <c r="C8" i="12"/>
  <c r="E10" i="12"/>
  <c r="D14" i="12"/>
  <c r="E8" i="12"/>
  <c r="E21" i="12" l="1"/>
  <c r="C18" i="12"/>
  <c r="D18" i="12"/>
  <c r="D19" i="12"/>
  <c r="E18" i="12"/>
  <c r="D36" i="12"/>
  <c r="D21" i="12" s="1"/>
  <c r="C19" i="12"/>
  <c r="E19" i="12"/>
  <c r="C20" i="12"/>
  <c r="E22" i="12"/>
  <c r="U61" i="11"/>
  <c r="T60" i="11"/>
  <c r="C37" i="12" s="1"/>
  <c r="C22" i="12" s="1"/>
  <c r="D37" i="12"/>
  <c r="D22" i="12" s="1"/>
  <c r="V62" i="11"/>
  <c r="E38" i="12"/>
  <c r="E23" i="12" s="1"/>
  <c r="V63" i="11" l="1"/>
  <c r="E39" i="12"/>
  <c r="E24" i="12" s="1"/>
  <c r="U62" i="11"/>
  <c r="D38" i="12"/>
  <c r="D23" i="12" s="1"/>
  <c r="T61" i="11"/>
  <c r="C38" i="12" s="1"/>
  <c r="C23" i="12" s="1"/>
  <c r="U63" i="11" l="1"/>
  <c r="D39" i="12"/>
  <c r="D24" i="12" s="1"/>
  <c r="T62" i="11"/>
  <c r="C39" i="12" s="1"/>
  <c r="C24" i="12" s="1"/>
  <c r="V64" i="11"/>
  <c r="E40" i="12"/>
  <c r="E25" i="12" s="1"/>
  <c r="V65" i="11" l="1"/>
  <c r="E41" i="12"/>
  <c r="E26" i="12" s="1"/>
  <c r="U64" i="11"/>
  <c r="D40" i="12"/>
  <c r="D25" i="12" s="1"/>
  <c r="T63" i="11"/>
  <c r="C40" i="12" s="1"/>
  <c r="C25" i="12" s="1"/>
  <c r="U65" i="11" l="1"/>
  <c r="D41" i="12"/>
  <c r="D26" i="12" s="1"/>
  <c r="T64" i="11"/>
  <c r="C41" i="12" s="1"/>
  <c r="C26" i="12" s="1"/>
  <c r="V66" i="11"/>
  <c r="E43" i="12" s="1"/>
  <c r="E28" i="12" s="1"/>
  <c r="E29" i="12" s="1"/>
  <c r="E42" i="12"/>
  <c r="E27" i="12" s="1"/>
  <c r="U66" i="11" l="1"/>
  <c r="T65" i="11"/>
  <c r="C42" i="12" s="1"/>
  <c r="C27" i="12" s="1"/>
  <c r="D42" i="12"/>
  <c r="D27" i="12" s="1"/>
  <c r="D43" i="12" l="1"/>
  <c r="D28" i="12" s="1"/>
  <c r="D29" i="12" s="1"/>
  <c r="T66" i="11"/>
  <c r="C43" i="12" s="1"/>
  <c r="C28" i="12" s="1"/>
  <c r="C29" i="12" s="1"/>
  <c r="K7" i="7" l="1"/>
  <c r="L9" i="7" l="1"/>
  <c r="K9" i="7"/>
  <c r="K8" i="7"/>
  <c r="K11" i="7" s="1"/>
  <c r="F6" i="7" s="1"/>
  <c r="L7" i="7"/>
  <c r="L10" i="7"/>
  <c r="L8" i="7"/>
  <c r="F5" i="7" l="1"/>
  <c r="L11" i="7"/>
  <c r="G6" i="7" s="1"/>
  <c r="G5" i="7" s="1"/>
  <c r="G4" i="7" s="1"/>
  <c r="G3" i="7" s="1"/>
  <c r="G2" i="7" s="1"/>
  <c r="H6" i="7" l="1"/>
  <c r="F4" i="7"/>
  <c r="H5" i="7"/>
  <c r="F3" i="7" l="1"/>
  <c r="H4" i="7"/>
  <c r="F2" i="7" l="1"/>
  <c r="H2" i="7" s="1"/>
  <c r="H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<sst xmlns="http://schemas.openxmlformats.org/spreadsheetml/2006/main" count="105" uniqueCount="44">
  <si>
    <t>Year</t>
  </si>
  <si>
    <t>Inflation Rate</t>
  </si>
  <si>
    <t>Household savings rate</t>
  </si>
  <si>
    <t>Healthcare Spending per capita</t>
  </si>
  <si>
    <t>Time</t>
  </si>
  <si>
    <t>Population</t>
  </si>
  <si>
    <t>Rev</t>
  </si>
  <si>
    <t>Exp</t>
  </si>
  <si>
    <t>2019/2020</t>
  </si>
  <si>
    <t>2018/2019</t>
  </si>
  <si>
    <t>2017/2018</t>
  </si>
  <si>
    <t>2016/2017</t>
  </si>
  <si>
    <t xml:space="preserve">Year Difference </t>
  </si>
  <si>
    <t>2022 Student Research Case Study Challenge</t>
  </si>
  <si>
    <t>Rarita Economic Demographic Data</t>
  </si>
  <si>
    <t>Copyright © 2022 by the Society of Actuaries Research Institute. All rights reserved.</t>
  </si>
  <si>
    <t>GROSS DOMESTIC PRODUCT (GDP) PER CAPITA</t>
  </si>
  <si>
    <t>GROSS NATIONAL INCOME (GNI) PER CAPITA</t>
  </si>
  <si>
    <t>East Rarita</t>
  </si>
  <si>
    <t>Central Rarita</t>
  </si>
  <si>
    <t>West Rarita</t>
  </si>
  <si>
    <t>Rarita</t>
  </si>
  <si>
    <t>POPULATION</t>
  </si>
  <si>
    <r>
      <t>POPULATION DENSITY (people / km</t>
    </r>
    <r>
      <rPr>
        <vertAlign val="superscript"/>
        <sz val="11"/>
        <color theme="4"/>
        <rFont val="Calibri"/>
        <family val="2"/>
        <scheme val="minor"/>
      </rPr>
      <t>2</t>
    </r>
    <r>
      <rPr>
        <sz val="11"/>
        <color theme="4"/>
        <rFont val="Calibri"/>
        <family val="2"/>
        <scheme val="minor"/>
      </rPr>
      <t>)</t>
    </r>
  </si>
  <si>
    <t>HEALTHCARE SPENDING PER CAPITA</t>
  </si>
  <si>
    <t>HOUSEHOLD SAVINGS RATE</t>
  </si>
  <si>
    <t>EURO TO DOUBLOON CONVERSION RATES</t>
  </si>
  <si>
    <r>
      <t>Doubloon (</t>
    </r>
    <r>
      <rPr>
        <b/>
        <sz val="12"/>
        <color theme="0"/>
        <rFont val="Calibri Light"/>
        <family val="2"/>
      </rPr>
      <t>∂</t>
    </r>
    <r>
      <rPr>
        <b/>
        <sz val="12"/>
        <color theme="0"/>
        <rFont val="Calibri"/>
        <family val="2"/>
      </rPr>
      <t>)</t>
    </r>
  </si>
  <si>
    <r>
      <t>Euro (</t>
    </r>
    <r>
      <rPr>
        <b/>
        <sz val="12"/>
        <color theme="0"/>
        <rFont val="Calibri Light"/>
        <family val="2"/>
      </rPr>
      <t>€</t>
    </r>
    <r>
      <rPr>
        <b/>
        <sz val="12"/>
        <color theme="0"/>
        <rFont val="Calibri"/>
        <family val="2"/>
      </rPr>
      <t>)</t>
    </r>
  </si>
  <si>
    <t>Average conversion rate throughout the calendar year.</t>
  </si>
  <si>
    <t>Total GDP</t>
  </si>
  <si>
    <t>GDP Per Capita</t>
  </si>
  <si>
    <t>Growth</t>
  </si>
  <si>
    <t>Percentage of GDP</t>
  </si>
  <si>
    <t>Average</t>
  </si>
  <si>
    <t xml:space="preserve">Rarita </t>
  </si>
  <si>
    <t>GDP</t>
  </si>
  <si>
    <t>Inflation</t>
  </si>
  <si>
    <t>Household</t>
  </si>
  <si>
    <t>Healthcare</t>
  </si>
  <si>
    <t>Profit</t>
  </si>
  <si>
    <t>Average excluding 2019/2020</t>
  </si>
  <si>
    <t>Percentage of Population</t>
  </si>
  <si>
    <t xml:space="preserve">Percentage of GDP projected for 2021-2031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</si>
</sst>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∂ &quot;#,##0"/>
    <numFmt numFmtId="165" formatCode="0.0000"/>
    <numFmt numFmtId="166" formatCode="0.0%"/>
    <numFmt numFmtId="167" formatCode="0.00000000000000%"/>
    <numFmt numFmtId="168" formatCode="0.000"/>
    <numFmt numFmtId="169" formatCode="&quot;$&quot;#,##0.00"/>
    <numFmt numFmtId="170" formatCode="0.00000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 Light"/>
      <family val="2"/>
      <scheme val="major"/>
    </font>
    <font>
      <b/>
      <sz val="14"/>
      <color theme="4"/>
      <name val="Calibri Light"/>
      <family val="2"/>
      <scheme val="major"/>
    </font>
    <font>
      <sz val="8"/>
      <color indexed="8"/>
      <name val="Calibri Light"/>
      <family val="2"/>
      <scheme val="major"/>
    </font>
    <font>
      <sz val="11"/>
      <color theme="4"/>
      <name val="Calibri Light"/>
      <family val="2"/>
      <scheme val="major"/>
    </font>
    <font>
      <b/>
      <sz val="11"/>
      <name val="Calibri Light"/>
      <family val="2"/>
      <scheme val="major"/>
    </font>
    <font>
      <vertAlign val="superscript"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 Light"/>
      <family val="2"/>
    </font>
    <font>
      <b/>
      <sz val="12"/>
      <color theme="0"/>
      <name val="Calibri"/>
      <family val="2"/>
    </font>
    <font>
      <i/>
      <sz val="9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0" tint="-0.2499465926084170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44">
    <xf numFmtId="0" fontId="0" fillId="0" borderId="0" xfId="0"/>
    <xf numFmtId="1" fontId="0" fillId="0" borderId="0" xfId="0" applyNumberFormat="1"/>
    <xf numFmtId="0" fontId="4" fillId="0" borderId="0" xfId="2" applyFont="1"/>
    <xf numFmtId="0" fontId="5" fillId="0" borderId="0" xfId="2" applyFont="1"/>
    <xf numFmtId="0" fontId="6" fillId="0" borderId="0" xfId="2" applyFont="1" applyAlignment="1">
      <alignment horizontal="right"/>
    </xf>
    <xf numFmtId="0" fontId="7" fillId="0" borderId="0" xfId="2" applyFont="1"/>
    <xf numFmtId="0" fontId="2" fillId="2" borderId="0" xfId="2" applyFont="1" applyFill="1" applyAlignment="1">
      <alignment horizontal="center" vertical="center" wrapText="1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center"/>
    </xf>
    <xf numFmtId="164" fontId="4" fillId="0" borderId="0" xfId="2" applyNumberFormat="1" applyFont="1"/>
    <xf numFmtId="2" fontId="4" fillId="0" borderId="0" xfId="3" applyNumberFormat="1" applyFont="1" applyAlignment="1">
      <alignment vertical="center"/>
    </xf>
    <xf numFmtId="0" fontId="4" fillId="0" borderId="1" xfId="2" applyFont="1" applyBorder="1" applyAlignment="1">
      <alignment horizontal="center"/>
    </xf>
    <xf numFmtId="164" fontId="4" fillId="0" borderId="1" xfId="2" applyNumberFormat="1" applyFont="1" applyBorder="1"/>
    <xf numFmtId="10" fontId="4" fillId="0" borderId="0" xfId="3" applyNumberFormat="1" applyFont="1" applyAlignment="1">
      <alignment vertical="center"/>
    </xf>
    <xf numFmtId="0" fontId="8" fillId="0" borderId="0" xfId="2" applyFont="1"/>
    <xf numFmtId="165" fontId="4" fillId="0" borderId="0" xfId="3" applyNumberFormat="1" applyFont="1" applyFill="1"/>
    <xf numFmtId="10" fontId="4" fillId="0" borderId="0" xfId="3" applyNumberFormat="1" applyFont="1" applyFill="1"/>
    <xf numFmtId="0" fontId="11" fillId="0" borderId="0" xfId="2" applyFont="1"/>
    <xf numFmtId="37" fontId="4" fillId="0" borderId="0" xfId="2" applyNumberFormat="1" applyFont="1"/>
    <xf numFmtId="2" fontId="4" fillId="0" borderId="0" xfId="2" applyNumberFormat="1" applyFont="1" applyAlignment="1">
      <alignment horizontal="center"/>
    </xf>
    <xf numFmtId="0" fontId="4" fillId="0" borderId="2" xfId="2" applyFont="1" applyBorder="1" applyAlignment="1">
      <alignment horizontal="center"/>
    </xf>
    <xf numFmtId="37" fontId="4" fillId="0" borderId="2" xfId="2" applyNumberFormat="1" applyFont="1" applyBorder="1"/>
    <xf numFmtId="2" fontId="4" fillId="0" borderId="2" xfId="2" applyNumberFormat="1" applyFont="1" applyBorder="1" applyAlignment="1">
      <alignment horizontal="center"/>
    </xf>
    <xf numFmtId="0" fontId="11" fillId="0" borderId="0" xfId="2" applyFont="1" applyAlignment="1">
      <alignment horizontal="center"/>
    </xf>
    <xf numFmtId="166" fontId="4" fillId="0" borderId="0" xfId="3" applyNumberFormat="1" applyFont="1" applyFill="1" applyAlignment="1">
      <alignment horizontal="center"/>
    </xf>
    <xf numFmtId="167" fontId="4" fillId="0" borderId="0" xfId="2" applyNumberFormat="1" applyFont="1"/>
    <xf numFmtId="166" fontId="4" fillId="0" borderId="1" xfId="3" applyNumberFormat="1" applyFont="1" applyFill="1" applyBorder="1" applyAlignment="1">
      <alignment horizontal="center"/>
    </xf>
    <xf numFmtId="10" fontId="4" fillId="0" borderId="0" xfId="2" applyNumberFormat="1" applyFont="1"/>
    <xf numFmtId="168" fontId="4" fillId="0" borderId="0" xfId="2" applyNumberFormat="1" applyFont="1" applyAlignment="1">
      <alignment horizontal="center"/>
    </xf>
    <xf numFmtId="0" fontId="14" fillId="0" borderId="0" xfId="2" applyFont="1"/>
    <xf numFmtId="169" fontId="0" fillId="0" borderId="0" xfId="0" applyNumberFormat="1"/>
    <xf numFmtId="10" fontId="4" fillId="0" borderId="0" xfId="1" applyNumberFormat="1" applyFont="1"/>
    <xf numFmtId="170" fontId="4" fillId="0" borderId="0" xfId="2" applyNumberFormat="1" applyFont="1"/>
    <xf numFmtId="9" fontId="8" fillId="0" borderId="0" xfId="1" applyFont="1"/>
    <xf numFmtId="0" fontId="15" fillId="0" borderId="0" xfId="2" applyFont="1"/>
    <xf numFmtId="10" fontId="16" fillId="0" borderId="0" xfId="3" applyNumberFormat="1" applyFont="1" applyFill="1"/>
    <xf numFmtId="10" fontId="2" fillId="2" borderId="0" xfId="1" applyNumberFormat="1" applyFont="1" applyFill="1" applyAlignment="1">
      <alignment horizontal="center" vertical="center" wrapText="1"/>
    </xf>
    <xf numFmtId="170" fontId="4" fillId="0" borderId="1" xfId="2" applyNumberFormat="1" applyFont="1" applyBorder="1"/>
    <xf numFmtId="0" fontId="2" fillId="2" borderId="0" xfId="2" applyFont="1" applyFill="1" applyAlignment="1">
      <alignment horizontal="center" vertical="center" wrapText="1"/>
    </xf>
    <xf numFmtId="4" fontId="0" fillId="0" borderId="0" xfId="0" applyNumberFormat="1"/>
    <xf numFmtId="165" fontId="4" fillId="0" borderId="0" xfId="2" applyNumberFormat="1" applyFont="1"/>
    <xf numFmtId="165" fontId="4" fillId="0" borderId="1" xfId="2" applyNumberFormat="1" applyFont="1" applyBorder="1"/>
    <xf numFmtId="0" fontId="2" fillId="2" borderId="0" xfId="2" applyFont="1" applyFill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44EB8AC8-76BE-7F4E-A155-996966B917A0}"/>
    <cellStyle name="Per cent" xfId="1" builtinId="5"/>
    <cellStyle name="Per cent 2" xfId="3" xr:uid="{C3A0F2FF-CDF6-8642-9191-94627704D1B7}"/>
  </cellStyles>
  <dxfs count="19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GDP per capita by province</a:t>
            </a:r>
            <a:r>
              <a:rPr lang="en-GB" baseline="0"/>
              <a:t>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East Rarita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'Rarita GDP by province'!$B$18:$B$28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</c:numCache>
            </c:numRef>
          </c:cat>
          <c:val>
            <c:numRef>
              <c:f>'Rarita GDP by province'!$C$18:$C$28</c:f>
              <c:numCache>
                <c:formatCode>"∂ "#,##0</c:formatCode>
                <c:ptCount val="11"/>
                <c:pt idx="0">
                  <c:v>67790.964977687006</c:v>
                </c:pt>
                <c:pt idx="1">
                  <c:v>66267.285013001689</c:v>
                </c:pt>
                <c:pt idx="2">
                  <c:v>69459.508665197907</c:v>
                </c:pt>
                <c:pt idx="3">
                  <c:v>72755.332037004904</c:v>
                </c:pt>
                <c:pt idx="4">
                  <c:v>73894.673508350985</c:v>
                </c:pt>
                <c:pt idx="5">
                  <c:v>74795.680493571519</c:v>
                </c:pt>
                <c:pt idx="6">
                  <c:v>77471.58434613765</c:v>
                </c:pt>
                <c:pt idx="7">
                  <c:v>79969.247355639745</c:v>
                </c:pt>
                <c:pt idx="8">
                  <c:v>82607.56794656394</c:v>
                </c:pt>
                <c:pt idx="9">
                  <c:v>85390.088496545577</c:v>
                </c:pt>
                <c:pt idx="10">
                  <c:v>88309.630783457367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594-1B42-9C39-2F4C28973E51}"/>
            </c:ext>
          </c:extLst>
        </c:ser>
        <c:ser>
          <c:idx val="1"/>
          <c:order val="1"/>
          <c:tx>
            <c:v>Central Rarita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'Rarita GDP by province'!$B$18:$B$28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</c:numCache>
            </c:numRef>
          </c:cat>
          <c:val>
            <c:numRef>
              <c:f>'Rarita GDP by province'!$D$18:$D$28</c:f>
              <c:numCache>
                <c:formatCode>"∂ "#,##0</c:formatCode>
                <c:ptCount val="11"/>
                <c:pt idx="0">
                  <c:v>28010.616525917732</c:v>
                </c:pt>
                <c:pt idx="1">
                  <c:v>27381.036180653544</c:v>
                </c:pt>
                <c:pt idx="2">
                  <c:v>28700.038671555849</c:v>
                </c:pt>
                <c:pt idx="3">
                  <c:v>30061.848038602242</c:v>
                </c:pt>
                <c:pt idx="4">
                  <c:v>31921.174952932553</c:v>
                </c:pt>
                <c:pt idx="5">
                  <c:v>33831.490867687935</c:v>
                </c:pt>
                <c:pt idx="6">
                  <c:v>36754.123811549704</c:v>
                </c:pt>
                <c:pt idx="7">
                  <c:v>39867.034853826714</c:v>
                </c:pt>
                <c:pt idx="8">
                  <c:v>43363.411187163329</c:v>
                </c:pt>
                <c:pt idx="9">
                  <c:v>47303.926162770404</c:v>
                </c:pt>
                <c:pt idx="10">
                  <c:v>51755.93756586458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594-1B42-9C39-2F4C28973E51}"/>
            </c:ext>
          </c:extLst>
        </c:ser>
        <c:ser>
          <c:idx val="2"/>
          <c:order val="2"/>
          <c:tx>
            <c:v>West Rarita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'Rarita GDP by province'!$B$18:$B$28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</c:numCache>
            </c:numRef>
          </c:cat>
          <c:val>
            <c:numRef>
              <c:f>'Rarita GDP by province'!$E$18:$E$28</c:f>
              <c:numCache>
                <c:formatCode>"∂ "#,##0</c:formatCode>
                <c:ptCount val="11"/>
                <c:pt idx="0">
                  <c:v>13212.647148402919</c:v>
                </c:pt>
                <c:pt idx="1">
                  <c:v>12915.673255889264</c:v>
                </c:pt>
                <c:pt idx="2">
                  <c:v>13537.850393853174</c:v>
                </c:pt>
                <c:pt idx="3">
                  <c:v>14180.216065331864</c:v>
                </c:pt>
                <c:pt idx="4">
                  <c:v>15205.612624872516</c:v>
                </c:pt>
                <c:pt idx="5">
                  <c:v>16274.363592143754</c:v>
                </c:pt>
                <c:pt idx="6">
                  <c:v>17854.462325328252</c:v>
                </c:pt>
                <c:pt idx="7">
                  <c:v>19557.460523458558</c:v>
                </c:pt>
                <c:pt idx="8">
                  <c:v>21482.244423517008</c:v>
                </c:pt>
                <c:pt idx="9">
                  <c:v>23665.260142675332</c:v>
                </c:pt>
                <c:pt idx="10">
                  <c:v>26147.612770928328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94-1B42-9C39-2F4C28973E51}"/>
            </c:ext>
          </c:extLst>
        </c:ser>
        <c:ser>
          <c:idx val="3"/>
          <c:order val="3"/>
          <c:tx>
            <c:v>Rarita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'Rarita GDP by province'!$B$18:$B$28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</c:numCache>
            </c:numRef>
          </c:cat>
          <c:val>
            <c:numRef>
              <c:f>'Rarita GDP by province'!$F$18:$F$28</c:f>
              <c:numCache>
                <c:formatCode>"∂ "#,##0</c:formatCode>
                <c:ptCount val="11"/>
                <c:pt idx="0">
                  <c:v>25187.18</c:v>
                </c:pt>
                <c:pt idx="1">
                  <c:v>24621.06</c:v>
                </c:pt>
                <c:pt idx="2">
                  <c:v>25807.11</c:v>
                </c:pt>
                <c:pt idx="3">
                  <c:v>27031.65</c:v>
                </c:pt>
                <c:pt idx="4">
                  <c:v>28279.37</c:v>
                </c:pt>
                <c:pt idx="5">
                  <c:v>29528.81</c:v>
                </c:pt>
                <c:pt idx="6">
                  <c:v>31605.66</c:v>
                </c:pt>
                <c:pt idx="7">
                  <c:v>33775.879999999997</c:v>
                </c:pt>
                <c:pt idx="8">
                  <c:v>36195.120000000003</c:v>
                </c:pt>
                <c:pt idx="9">
                  <c:v>38900.730000000003</c:v>
                </c:pt>
                <c:pt idx="10">
                  <c:v>41932.879999999997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594-1B42-9C39-2F4C28973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47839"/>
        <c:axId val="1771444752"/>
      </c:lineChart>
      <c:catAx>
        <c:axId val="690478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1444752"/>
        <c:crosses val="autoZero"/>
        <c:auto val="1"/>
        <c:lblAlgn val="ctr"/>
        <c:lblOffset val="100"/>
        <c:noMultiLvlLbl val="0"/>
      </c:catAx>
      <c:valAx>
        <c:axId val="177144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GDP per province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∂ 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47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</xdr:colOff>
      <xdr:row>0</xdr:row>
      <xdr:rowOff>123825</xdr:rowOff>
    </xdr:from>
    <xdr:to>
      <xdr:col>2</xdr:col>
      <xdr:colOff>541312</xdr:colOff>
      <xdr:row>3</xdr:row>
      <xdr:rowOff>178191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7963DE5-BC22-624A-9654-FEDCF06B0DEE}"/>
            </a:ext>
          </a:extLst>
        </xdr:cNvPr>
        <xdr:cNvGrpSpPr/>
      </xdr:nvGrpSpPr>
      <xdr:grpSpPr>
        <a:xfrm>
          <a:off x="325494" y="123825"/>
          <a:ext cx="1112289" cy="637072"/>
          <a:chOff x="1337018" y="168519"/>
          <a:chExt cx="1046137" cy="591576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610C1CF-9661-2A46-9A4F-62D6DF725BCB}"/>
              </a:ext>
            </a:extLst>
          </xdr:cNvPr>
          <xdr:cNvSpPr/>
        </xdr:nvSpPr>
        <xdr:spPr>
          <a:xfrm>
            <a:off x="1337018" y="168519"/>
            <a:ext cx="1046137" cy="591576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4" name="Picture 3">
            <a:extLst>
              <a:ext uri="{FF2B5EF4-FFF2-40B4-BE49-F238E27FC236}">
                <a16:creationId xmlns:a16="http://schemas.microsoft.com/office/drawing/2014/main" id="{AE28B54F-34A7-2546-8EC5-9B6497F0BD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377461" y="238272"/>
            <a:ext cx="960350" cy="461010"/>
          </a:xfrm>
          <a:prstGeom prst="rect">
            <a:avLst/>
          </a:prstGeom>
          <a:ln>
            <a:noFill/>
          </a:ln>
        </xdr:spPr>
      </xdr:pic>
    </xdr:grpSp>
    <xdr:clientData/>
  </xdr:twoCellAnchor>
  <xdr:twoCellAnchor>
    <xdr:from>
      <xdr:col>10</xdr:col>
      <xdr:colOff>930226</xdr:colOff>
      <xdr:row>0</xdr:row>
      <xdr:rowOff>113421</xdr:rowOff>
    </xdr:from>
    <xdr:to>
      <xdr:col>11</xdr:col>
      <xdr:colOff>931398</xdr:colOff>
      <xdr:row>3</xdr:row>
      <xdr:rowOff>121920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D6DB8576-F6FE-C343-AFFB-4313D8D48A7C}"/>
            </a:ext>
          </a:extLst>
        </xdr:cNvPr>
        <xdr:cNvGrpSpPr/>
      </xdr:nvGrpSpPr>
      <xdr:grpSpPr>
        <a:xfrm>
          <a:off x="9939755" y="113421"/>
          <a:ext cx="1136702" cy="591205"/>
          <a:chOff x="3337560" y="82501"/>
          <a:chExt cx="1016537" cy="549519"/>
        </a:xfrm>
      </xdr:grpSpPr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FF7CCD6-2A50-BF40-8BBE-1883418A4C1D}"/>
              </a:ext>
            </a:extLst>
          </xdr:cNvPr>
          <xdr:cNvSpPr/>
        </xdr:nvSpPr>
        <xdr:spPr>
          <a:xfrm>
            <a:off x="3337560" y="82501"/>
            <a:ext cx="1016537" cy="549519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7" name="Picture 6">
            <a:extLst>
              <a:ext uri="{FF2B5EF4-FFF2-40B4-BE49-F238E27FC236}">
                <a16:creationId xmlns:a16="http://schemas.microsoft.com/office/drawing/2014/main" id="{C069147D-1ED1-E84D-ADFB-6E80C6EE3D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392366" y="130273"/>
            <a:ext cx="913544" cy="45148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1212850</xdr:colOff>
      <xdr:row>4</xdr:row>
      <xdr:rowOff>21166</xdr:rowOff>
    </xdr:from>
    <xdr:to>
      <xdr:col>19</xdr:col>
      <xdr:colOff>762000</xdr:colOff>
      <xdr:row>34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81EA3-AA21-DD4A-A1DD-DA35024816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76A93-4029-A245-8FCF-B34898E26DE0}">
  <dimension ref="A1"/>
  <sheetViews>
    <sheetView workbookViewId="0">
      <selection activeCell="D25" sqref="D25"/>
    </sheetView>
  </sheetViews>
  <sheetFormatPr baseColWidth="10" defaultRowHeight="16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80FD6-8B62-E542-8671-2ECDDA9053F4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DED9-A202-294B-856D-FB167B414969}">
  <sheetPr>
    <tabColor theme="4"/>
  </sheetPr>
  <dimension ref="B1:X73"/>
  <sheetViews>
    <sheetView topLeftCell="A7" zoomScale="85" workbookViewId="0">
      <selection activeCell="N26" sqref="N26:Q26"/>
    </sheetView>
  </sheetViews>
  <sheetFormatPr baseColWidth="10" defaultColWidth="8.83203125" defaultRowHeight="15" customHeight="1" zeroHeight="1" x14ac:dyDescent="0.2"/>
  <cols>
    <col min="1" max="1" width="3.83203125" style="2" customWidth="1"/>
    <col min="2" max="2" width="7.83203125" style="2" customWidth="1"/>
    <col min="3" max="6" width="14.83203125" style="2" customWidth="1"/>
    <col min="7" max="7" width="5.83203125" style="2" customWidth="1"/>
    <col min="8" max="8" width="7.83203125" style="2" customWidth="1"/>
    <col min="9" max="9" width="18.1640625" style="2" customWidth="1"/>
    <col min="10" max="11" width="14.83203125" style="2" customWidth="1"/>
    <col min="12" max="12" width="18.83203125" style="2" customWidth="1"/>
    <col min="13" max="14" width="8.83203125" style="2" customWidth="1"/>
    <col min="15" max="15" width="10.5" style="2" customWidth="1"/>
    <col min="16" max="16" width="10.33203125" style="2" customWidth="1"/>
    <col min="17" max="17" width="13.5" style="2" customWidth="1"/>
    <col min="18" max="18" width="8.83203125" style="2" customWidth="1"/>
    <col min="19" max="19" width="13.83203125" style="2" customWidth="1"/>
    <col min="20" max="20" width="12" style="2" customWidth="1"/>
    <col min="21" max="21" width="13.6640625" style="2" customWidth="1"/>
    <col min="22" max="22" width="17" style="2" customWidth="1"/>
    <col min="23" max="23" width="11.5" style="2" customWidth="1"/>
    <col min="24" max="16384" width="8.83203125" style="2"/>
  </cols>
  <sheetData>
    <row r="1" spans="2:19" x14ac:dyDescent="0.2"/>
    <row r="2" spans="2:19" x14ac:dyDescent="0.2"/>
    <row r="3" spans="2:19" x14ac:dyDescent="0.2"/>
    <row r="4" spans="2:19" x14ac:dyDescent="0.2"/>
    <row r="5" spans="2:19" x14ac:dyDescent="0.2"/>
    <row r="6" spans="2:19" x14ac:dyDescent="0.2"/>
    <row r="7" spans="2:19" ht="19" x14ac:dyDescent="0.25">
      <c r="B7" s="3" t="s">
        <v>13</v>
      </c>
    </row>
    <row r="8" spans="2:19" ht="19" x14ac:dyDescent="0.25">
      <c r="B8" s="3" t="s">
        <v>14</v>
      </c>
      <c r="L8" s="4" t="s">
        <v>15</v>
      </c>
    </row>
    <row r="9" spans="2:19" x14ac:dyDescent="0.2"/>
    <row r="10" spans="2:19" ht="26" customHeight="1" x14ac:dyDescent="0.2"/>
    <row r="11" spans="2:19" ht="27" customHeight="1" x14ac:dyDescent="0.2">
      <c r="B11" s="5" t="s">
        <v>16</v>
      </c>
      <c r="H11" s="5" t="s">
        <v>17</v>
      </c>
      <c r="N11" s="42" t="s">
        <v>33</v>
      </c>
      <c r="O11" s="42"/>
      <c r="P11" s="42"/>
      <c r="Q11" s="42"/>
    </row>
    <row r="12" spans="2:19" s="7" customFormat="1" ht="34" x14ac:dyDescent="0.2">
      <c r="B12" s="6" t="s">
        <v>0</v>
      </c>
      <c r="C12" s="6" t="s">
        <v>18</v>
      </c>
      <c r="D12" s="6" t="s">
        <v>19</v>
      </c>
      <c r="E12" s="6" t="s">
        <v>20</v>
      </c>
      <c r="F12" s="6" t="s">
        <v>21</v>
      </c>
      <c r="G12" s="2"/>
      <c r="H12" s="6" t="s">
        <v>0</v>
      </c>
      <c r="I12" s="6" t="s">
        <v>18</v>
      </c>
      <c r="J12" s="6" t="s">
        <v>19</v>
      </c>
      <c r="K12" s="6" t="s">
        <v>20</v>
      </c>
      <c r="L12" s="6" t="s">
        <v>21</v>
      </c>
      <c r="N12" s="6" t="s">
        <v>0</v>
      </c>
      <c r="O12" s="6" t="str" cm="1">
        <f t="array" ref="O12:Q12">I12:K12</f>
        <v>East Rarita</v>
      </c>
      <c r="P12" s="6" t="str">
        <v>Central Rarita</v>
      </c>
      <c r="Q12" s="6" t="str">
        <v>West Rarita</v>
      </c>
      <c r="R12" s="2"/>
    </row>
    <row r="13" spans="2:19" x14ac:dyDescent="0.2">
      <c r="B13" s="8">
        <v>2011</v>
      </c>
      <c r="C13" s="9">
        <v>46119</v>
      </c>
      <c r="D13" s="9">
        <v>22581</v>
      </c>
      <c r="E13" s="9">
        <v>9445</v>
      </c>
      <c r="F13" s="9">
        <v>18292</v>
      </c>
      <c r="H13" s="8">
        <v>2011</v>
      </c>
      <c r="I13" s="9">
        <v>37890</v>
      </c>
      <c r="J13" s="9">
        <v>27534</v>
      </c>
      <c r="K13" s="9">
        <v>16652</v>
      </c>
      <c r="L13" s="9">
        <v>22596</v>
      </c>
      <c r="N13" s="8" cm="1">
        <f t="array" ref="N13:N22">_xlfn.ANCHORARRAY(N28)</f>
        <v>2011</v>
      </c>
      <c r="O13" s="32">
        <f t="shared" ref="O13:O22" si="0">C13/F13</f>
        <v>2.5212661272687513</v>
      </c>
      <c r="P13" s="32">
        <f t="shared" ref="P13:P22" si="1">D13/F13</f>
        <v>1.2344740870325825</v>
      </c>
      <c r="Q13" s="32">
        <f t="shared" ref="Q13:Q22" si="2">E13/F13</f>
        <v>0.51634594358189367</v>
      </c>
      <c r="R13" s="7"/>
      <c r="S13" s="10"/>
    </row>
    <row r="14" spans="2:19" x14ac:dyDescent="0.2">
      <c r="B14" s="11">
        <v>2012</v>
      </c>
      <c r="C14" s="12">
        <v>47214</v>
      </c>
      <c r="D14" s="12">
        <v>22190</v>
      </c>
      <c r="E14" s="12">
        <v>9733</v>
      </c>
      <c r="F14" s="12">
        <v>18523</v>
      </c>
      <c r="H14" s="11">
        <v>2012</v>
      </c>
      <c r="I14" s="12">
        <v>38347</v>
      </c>
      <c r="J14" s="12">
        <v>26957</v>
      </c>
      <c r="K14" s="12">
        <v>17096</v>
      </c>
      <c r="L14" s="12">
        <v>22778</v>
      </c>
      <c r="N14" s="11">
        <v>2012</v>
      </c>
      <c r="O14" s="37">
        <f t="shared" si="0"/>
        <v>2.5489391567240727</v>
      </c>
      <c r="P14" s="37">
        <f t="shared" si="1"/>
        <v>1.1979700912379205</v>
      </c>
      <c r="Q14" s="37">
        <f t="shared" si="2"/>
        <v>0.52545483992873721</v>
      </c>
      <c r="R14" s="13"/>
      <c r="S14" s="10"/>
    </row>
    <row r="15" spans="2:19" x14ac:dyDescent="0.2">
      <c r="B15" s="8">
        <v>2013</v>
      </c>
      <c r="C15" s="9">
        <v>48159</v>
      </c>
      <c r="D15" s="9">
        <v>22123</v>
      </c>
      <c r="E15" s="9">
        <v>9977</v>
      </c>
      <c r="F15" s="9">
        <v>18785</v>
      </c>
      <c r="H15" s="8">
        <v>2013</v>
      </c>
      <c r="I15" s="9">
        <v>38662</v>
      </c>
      <c r="J15" s="9">
        <v>26806</v>
      </c>
      <c r="K15" s="9">
        <v>17509</v>
      </c>
      <c r="L15" s="9">
        <v>23026</v>
      </c>
      <c r="N15" s="8">
        <v>2013</v>
      </c>
      <c r="O15" s="32">
        <f t="shared" si="0"/>
        <v>2.5636944370508385</v>
      </c>
      <c r="P15" s="32">
        <f t="shared" si="1"/>
        <v>1.177694969390471</v>
      </c>
      <c r="Q15" s="32">
        <f t="shared" si="2"/>
        <v>0.53111525153047645</v>
      </c>
      <c r="R15" s="13"/>
      <c r="S15" s="10"/>
    </row>
    <row r="16" spans="2:19" x14ac:dyDescent="0.2">
      <c r="B16" s="11">
        <v>2014</v>
      </c>
      <c r="C16" s="12">
        <v>49897</v>
      </c>
      <c r="D16" s="12">
        <v>22646</v>
      </c>
      <c r="E16" s="12">
        <v>10127</v>
      </c>
      <c r="F16" s="12">
        <v>19260</v>
      </c>
      <c r="H16" s="11">
        <v>2014</v>
      </c>
      <c r="I16" s="12">
        <v>39588</v>
      </c>
      <c r="J16" s="12">
        <v>27230</v>
      </c>
      <c r="K16" s="12">
        <v>17819</v>
      </c>
      <c r="L16" s="12">
        <v>23449</v>
      </c>
      <c r="N16" s="11">
        <v>2014</v>
      </c>
      <c r="O16" s="37">
        <f t="shared" si="0"/>
        <v>2.5907061266874352</v>
      </c>
      <c r="P16" s="37">
        <f t="shared" si="1"/>
        <v>1.1758047767393562</v>
      </c>
      <c r="Q16" s="37">
        <f t="shared" si="2"/>
        <v>0.52580477673935622</v>
      </c>
      <c r="R16" s="13"/>
      <c r="S16" s="10"/>
    </row>
    <row r="17" spans="2:19" x14ac:dyDescent="0.2">
      <c r="B17" s="8">
        <v>2015</v>
      </c>
      <c r="C17" s="9">
        <v>55404</v>
      </c>
      <c r="D17" s="9">
        <v>23866</v>
      </c>
      <c r="E17" s="9">
        <v>10741</v>
      </c>
      <c r="F17" s="9">
        <v>20770</v>
      </c>
      <c r="H17" s="8">
        <v>2015</v>
      </c>
      <c r="I17" s="9">
        <v>44427</v>
      </c>
      <c r="J17" s="9">
        <v>27950</v>
      </c>
      <c r="K17" s="9">
        <v>19082</v>
      </c>
      <c r="L17" s="9">
        <v>25121</v>
      </c>
      <c r="N17" s="8">
        <v>2015</v>
      </c>
      <c r="O17" s="32">
        <f t="shared" si="0"/>
        <v>2.6675012036591239</v>
      </c>
      <c r="P17" s="32">
        <f t="shared" si="1"/>
        <v>1.1490611458834858</v>
      </c>
      <c r="Q17" s="32">
        <f t="shared" si="2"/>
        <v>0.51714010592200288</v>
      </c>
      <c r="R17" s="13"/>
      <c r="S17" s="10"/>
    </row>
    <row r="18" spans="2:19" x14ac:dyDescent="0.2">
      <c r="B18" s="11">
        <v>2016</v>
      </c>
      <c r="C18" s="12">
        <v>58175</v>
      </c>
      <c r="D18" s="12">
        <v>24817</v>
      </c>
      <c r="E18" s="12">
        <v>11086</v>
      </c>
      <c r="F18" s="12">
        <v>21646</v>
      </c>
      <c r="H18" s="11">
        <v>2016</v>
      </c>
      <c r="I18" s="12">
        <v>44416</v>
      </c>
      <c r="J18" s="12">
        <v>28439</v>
      </c>
      <c r="K18" s="12">
        <v>19615</v>
      </c>
      <c r="L18" s="12">
        <v>25565</v>
      </c>
      <c r="N18" s="11">
        <v>2016</v>
      </c>
      <c r="O18" s="37">
        <f t="shared" si="0"/>
        <v>2.6875635221287997</v>
      </c>
      <c r="P18" s="37">
        <f t="shared" si="1"/>
        <v>1.1464935784902521</v>
      </c>
      <c r="Q18" s="37">
        <f t="shared" si="2"/>
        <v>0.51215005081770304</v>
      </c>
      <c r="R18" s="13"/>
      <c r="S18" s="10"/>
    </row>
    <row r="19" spans="2:19" x14ac:dyDescent="0.2">
      <c r="B19" s="8">
        <v>2017</v>
      </c>
      <c r="C19" s="9">
        <v>62042</v>
      </c>
      <c r="D19" s="9">
        <v>26405</v>
      </c>
      <c r="E19" s="9">
        <v>11759</v>
      </c>
      <c r="F19" s="9">
        <v>23047</v>
      </c>
      <c r="H19" s="8">
        <v>2017</v>
      </c>
      <c r="I19" s="9">
        <v>46270</v>
      </c>
      <c r="J19" s="9">
        <v>29667</v>
      </c>
      <c r="K19" s="9">
        <v>20870</v>
      </c>
      <c r="L19" s="9">
        <v>26912</v>
      </c>
      <c r="N19" s="8">
        <v>2017</v>
      </c>
      <c r="O19" s="32">
        <f t="shared" si="0"/>
        <v>2.6919772638521282</v>
      </c>
      <c r="P19" s="32">
        <f t="shared" si="1"/>
        <v>1.1457022605979086</v>
      </c>
      <c r="Q19" s="32">
        <f t="shared" si="2"/>
        <v>0.51021824966373064</v>
      </c>
      <c r="R19" s="13"/>
      <c r="S19" s="10"/>
    </row>
    <row r="20" spans="2:19" x14ac:dyDescent="0.2">
      <c r="B20" s="11">
        <v>2018</v>
      </c>
      <c r="C20" s="12">
        <v>63406</v>
      </c>
      <c r="D20" s="12">
        <v>27687</v>
      </c>
      <c r="E20" s="12">
        <v>12155</v>
      </c>
      <c r="F20" s="12">
        <v>23820</v>
      </c>
      <c r="H20" s="11">
        <v>2018</v>
      </c>
      <c r="I20" s="12">
        <v>47989</v>
      </c>
      <c r="J20" s="12">
        <v>30964</v>
      </c>
      <c r="K20" s="12">
        <v>21976</v>
      </c>
      <c r="L20" s="12">
        <v>28164</v>
      </c>
      <c r="N20" s="11">
        <v>2018</v>
      </c>
      <c r="O20" s="37">
        <f t="shared" si="0"/>
        <v>2.6618807724601177</v>
      </c>
      <c r="P20" s="37">
        <f t="shared" si="1"/>
        <v>1.1623425692695215</v>
      </c>
      <c r="Q20" s="37">
        <f t="shared" si="2"/>
        <v>0.51028547439126781</v>
      </c>
      <c r="R20" s="13"/>
      <c r="S20" s="10"/>
    </row>
    <row r="21" spans="2:19" x14ac:dyDescent="0.2">
      <c r="B21" s="8">
        <v>2019</v>
      </c>
      <c r="C21" s="9">
        <v>65046</v>
      </c>
      <c r="D21" s="9">
        <v>28839</v>
      </c>
      <c r="E21" s="9">
        <v>13013</v>
      </c>
      <c r="F21" s="9">
        <v>24880</v>
      </c>
      <c r="H21" s="8">
        <v>2019</v>
      </c>
      <c r="I21" s="9">
        <v>49322</v>
      </c>
      <c r="J21" s="9">
        <v>32042</v>
      </c>
      <c r="K21" s="9">
        <v>23614</v>
      </c>
      <c r="L21" s="9">
        <v>29625</v>
      </c>
      <c r="N21" s="8">
        <v>2019</v>
      </c>
      <c r="O21" s="32">
        <f t="shared" si="0"/>
        <v>2.6143890675241157</v>
      </c>
      <c r="P21" s="32">
        <f t="shared" si="1"/>
        <v>1.1591237942122186</v>
      </c>
      <c r="Q21" s="32">
        <f t="shared" si="2"/>
        <v>0.52303054662379422</v>
      </c>
      <c r="R21" s="13"/>
      <c r="S21" s="10"/>
    </row>
    <row r="22" spans="2:19" x14ac:dyDescent="0.2">
      <c r="B22" s="8">
        <v>2020</v>
      </c>
      <c r="C22" s="9">
        <v>63534</v>
      </c>
      <c r="D22" s="9">
        <v>27080</v>
      </c>
      <c r="E22" s="9">
        <v>12451</v>
      </c>
      <c r="F22" s="9">
        <v>23863</v>
      </c>
      <c r="H22" s="8">
        <v>2020</v>
      </c>
      <c r="I22" s="9">
        <v>46830</v>
      </c>
      <c r="J22" s="9">
        <v>30615</v>
      </c>
      <c r="K22" s="9">
        <v>22383</v>
      </c>
      <c r="L22" s="9">
        <v>28140</v>
      </c>
      <c r="N22" s="8">
        <v>2020</v>
      </c>
      <c r="O22" s="32">
        <f t="shared" si="0"/>
        <v>2.6624481414742487</v>
      </c>
      <c r="P22" s="32">
        <f t="shared" si="1"/>
        <v>1.134811214013326</v>
      </c>
      <c r="Q22" s="32">
        <f t="shared" si="2"/>
        <v>0.52177010434563964</v>
      </c>
      <c r="R22" s="13"/>
      <c r="S22" s="10"/>
    </row>
    <row r="23" spans="2:19" ht="17" x14ac:dyDescent="0.2">
      <c r="B23" s="14"/>
      <c r="C23" s="33"/>
      <c r="D23" s="33"/>
      <c r="E23" s="14"/>
      <c r="F23" s="14"/>
      <c r="H23" s="14"/>
      <c r="I23" s="14"/>
      <c r="J23" s="14"/>
      <c r="K23" s="14"/>
      <c r="L23" s="14"/>
      <c r="N23" s="6" t="s">
        <v>34</v>
      </c>
      <c r="O23" s="6">
        <f>AVERAGE(O13:O22)</f>
        <v>2.6210365818829628</v>
      </c>
      <c r="P23" s="6">
        <f>AVERAGE(P13:P22)</f>
        <v>1.1683478486867043</v>
      </c>
      <c r="Q23" s="6">
        <f>AVERAGE(Q13:Q22)</f>
        <v>0.51933153435446022</v>
      </c>
    </row>
    <row r="24" spans="2:19" x14ac:dyDescent="0.2">
      <c r="B24" s="14"/>
      <c r="C24" s="14"/>
      <c r="D24" s="14"/>
      <c r="E24" s="14"/>
      <c r="F24" s="14"/>
      <c r="H24" s="14"/>
      <c r="I24" s="14"/>
      <c r="J24" s="14"/>
      <c r="K24" s="14"/>
      <c r="L24" s="14"/>
      <c r="O24" s="15"/>
      <c r="P24" s="15"/>
      <c r="Q24" s="15"/>
      <c r="R24" s="16"/>
    </row>
    <row r="25" spans="2:19" x14ac:dyDescent="0.2">
      <c r="B25" s="14"/>
      <c r="C25" s="14"/>
      <c r="D25" s="14"/>
      <c r="E25" s="14"/>
      <c r="F25" s="14"/>
      <c r="H25" s="14"/>
      <c r="I25" s="14"/>
      <c r="J25" s="14"/>
      <c r="K25" s="14"/>
      <c r="L25" s="14"/>
      <c r="O25" s="15"/>
      <c r="P25" s="15"/>
      <c r="Q25" s="15"/>
      <c r="R25" s="16"/>
    </row>
    <row r="26" spans="2:19" s="17" customFormat="1" ht="17" x14ac:dyDescent="0.2">
      <c r="B26" s="5" t="s">
        <v>22</v>
      </c>
      <c r="C26" s="2"/>
      <c r="D26" s="2"/>
      <c r="E26" s="2"/>
      <c r="F26" s="2"/>
      <c r="G26" s="2"/>
      <c r="H26" s="5" t="s">
        <v>23</v>
      </c>
      <c r="I26" s="2"/>
      <c r="J26" s="2"/>
      <c r="K26" s="2"/>
      <c r="L26" s="2"/>
      <c r="N26" s="42" t="s">
        <v>42</v>
      </c>
      <c r="O26" s="42"/>
      <c r="P26" s="42"/>
      <c r="Q26" s="42"/>
      <c r="R26" s="2"/>
    </row>
    <row r="27" spans="2:19" s="17" customFormat="1" ht="34" x14ac:dyDescent="0.2">
      <c r="B27" s="6" t="s">
        <v>0</v>
      </c>
      <c r="C27" s="6" t="s">
        <v>18</v>
      </c>
      <c r="D27" s="6" t="s">
        <v>19</v>
      </c>
      <c r="E27" s="6" t="s">
        <v>20</v>
      </c>
      <c r="F27" s="6" t="s">
        <v>21</v>
      </c>
      <c r="G27" s="2"/>
      <c r="H27" s="6" t="s">
        <v>0</v>
      </c>
      <c r="I27" s="6" t="s">
        <v>18</v>
      </c>
      <c r="J27" s="6" t="s">
        <v>19</v>
      </c>
      <c r="K27" s="6" t="s">
        <v>20</v>
      </c>
      <c r="L27" s="6" t="s">
        <v>21</v>
      </c>
      <c r="N27" s="6" t="s">
        <v>0</v>
      </c>
      <c r="O27" s="6" t="str" cm="1">
        <f t="array" ref="O27:Q27">I27:K27</f>
        <v>East Rarita</v>
      </c>
      <c r="P27" s="6" t="str">
        <v>Central Rarita</v>
      </c>
      <c r="Q27" s="6" t="str">
        <v>West Rarita</v>
      </c>
    </row>
    <row r="28" spans="2:19" x14ac:dyDescent="0.2">
      <c r="B28" s="8">
        <v>2011</v>
      </c>
      <c r="C28" s="18">
        <v>1830487</v>
      </c>
      <c r="D28" s="18">
        <v>3030693</v>
      </c>
      <c r="E28" s="18">
        <v>7226446</v>
      </c>
      <c r="F28" s="18">
        <v>12087626</v>
      </c>
      <c r="H28" s="8">
        <v>2011</v>
      </c>
      <c r="I28" s="19">
        <v>51.67</v>
      </c>
      <c r="J28" s="19">
        <v>96.53</v>
      </c>
      <c r="K28" s="19">
        <v>96.21</v>
      </c>
      <c r="L28" s="19">
        <v>89.55</v>
      </c>
      <c r="N28" s="8" cm="1">
        <f t="array" ref="N28:N37">_xlfn.ANCHORARRAY(N56)</f>
        <v>2011</v>
      </c>
      <c r="O28" s="32">
        <f t="shared" ref="O28:O37" si="3">C28/F28</f>
        <v>0.15143478132099719</v>
      </c>
      <c r="P28" s="32">
        <f t="shared" ref="P28:P37" si="4">D28/F28</f>
        <v>0.25072690038556783</v>
      </c>
      <c r="Q28" s="32">
        <f t="shared" ref="Q28:Q37" si="5">E28/F28</f>
        <v>0.59783831829343492</v>
      </c>
      <c r="R28" s="17"/>
    </row>
    <row r="29" spans="2:19" x14ac:dyDescent="0.2">
      <c r="B29" s="20">
        <v>2012</v>
      </c>
      <c r="C29" s="21">
        <v>1839177</v>
      </c>
      <c r="D29" s="21">
        <v>3031099</v>
      </c>
      <c r="E29" s="21">
        <v>7267257</v>
      </c>
      <c r="F29" s="21">
        <v>12137533</v>
      </c>
      <c r="H29" s="20">
        <v>2012</v>
      </c>
      <c r="I29" s="22">
        <v>51.92</v>
      </c>
      <c r="J29" s="22">
        <v>96.54</v>
      </c>
      <c r="K29" s="22">
        <v>96.75</v>
      </c>
      <c r="L29" s="22">
        <v>89.9</v>
      </c>
      <c r="N29" s="11">
        <v>2012</v>
      </c>
      <c r="O29" s="37">
        <f t="shared" si="3"/>
        <v>0.1515280741152259</v>
      </c>
      <c r="P29" s="37">
        <f t="shared" si="4"/>
        <v>0.24972941371199567</v>
      </c>
      <c r="Q29" s="37">
        <f t="shared" si="5"/>
        <v>0.59874251217277841</v>
      </c>
    </row>
    <row r="30" spans="2:19" x14ac:dyDescent="0.2">
      <c r="B30" s="8">
        <v>2013</v>
      </c>
      <c r="C30" s="18">
        <v>1848062</v>
      </c>
      <c r="D30" s="18">
        <v>3019905</v>
      </c>
      <c r="E30" s="18">
        <v>7307914</v>
      </c>
      <c r="F30" s="18">
        <v>12175881</v>
      </c>
      <c r="H30" s="8">
        <v>2013</v>
      </c>
      <c r="I30" s="19">
        <v>52.17</v>
      </c>
      <c r="J30" s="19">
        <v>96.19</v>
      </c>
      <c r="K30" s="19">
        <v>97.29</v>
      </c>
      <c r="L30" s="19">
        <v>90.17</v>
      </c>
      <c r="N30" s="8">
        <v>2013</v>
      </c>
      <c r="O30" s="32">
        <f t="shared" si="3"/>
        <v>0.15178055698803233</v>
      </c>
      <c r="P30" s="32">
        <f t="shared" si="4"/>
        <v>0.24802353111039768</v>
      </c>
      <c r="Q30" s="32">
        <f t="shared" si="5"/>
        <v>0.60019591190156996</v>
      </c>
    </row>
    <row r="31" spans="2:19" x14ac:dyDescent="0.2">
      <c r="B31" s="20">
        <v>2014</v>
      </c>
      <c r="C31" s="21">
        <v>1859198</v>
      </c>
      <c r="D31" s="21">
        <v>3010270</v>
      </c>
      <c r="E31" s="21">
        <v>7352123</v>
      </c>
      <c r="F31" s="21">
        <v>12221591</v>
      </c>
      <c r="H31" s="20">
        <v>2014</v>
      </c>
      <c r="I31" s="22">
        <v>52.48</v>
      </c>
      <c r="J31" s="22">
        <v>95.88</v>
      </c>
      <c r="K31" s="22">
        <v>97.88</v>
      </c>
      <c r="L31" s="22">
        <v>90.48</v>
      </c>
      <c r="N31" s="11">
        <v>2014</v>
      </c>
      <c r="O31" s="37">
        <f t="shared" si="3"/>
        <v>0.15212405651604607</v>
      </c>
      <c r="P31" s="37">
        <f t="shared" si="4"/>
        <v>0.24630753884661988</v>
      </c>
      <c r="Q31" s="37">
        <f t="shared" si="5"/>
        <v>0.60156840463733408</v>
      </c>
    </row>
    <row r="32" spans="2:19" x14ac:dyDescent="0.2">
      <c r="B32" s="8">
        <v>2015</v>
      </c>
      <c r="C32" s="18">
        <v>1872389</v>
      </c>
      <c r="D32" s="18">
        <v>3006228</v>
      </c>
      <c r="E32" s="18">
        <v>7394062</v>
      </c>
      <c r="F32" s="18">
        <v>12272679</v>
      </c>
      <c r="H32" s="8">
        <v>2015</v>
      </c>
      <c r="I32" s="19">
        <v>52.85</v>
      </c>
      <c r="J32" s="19">
        <v>95.75</v>
      </c>
      <c r="K32" s="19">
        <v>98.44</v>
      </c>
      <c r="L32" s="19">
        <v>90.83</v>
      </c>
      <c r="N32" s="8">
        <v>2015</v>
      </c>
      <c r="O32" s="32">
        <f t="shared" si="3"/>
        <v>0.15256562972110654</v>
      </c>
      <c r="P32" s="32">
        <f t="shared" si="4"/>
        <v>0.24495287459241785</v>
      </c>
      <c r="Q32" s="32">
        <f t="shared" si="5"/>
        <v>0.60248149568647558</v>
      </c>
    </row>
    <row r="33" spans="2:23" x14ac:dyDescent="0.2">
      <c r="B33" s="20">
        <v>2016</v>
      </c>
      <c r="C33" s="21">
        <v>1888325</v>
      </c>
      <c r="D33" s="21">
        <v>3007362</v>
      </c>
      <c r="E33" s="21">
        <v>7435584</v>
      </c>
      <c r="F33" s="21">
        <v>12331271</v>
      </c>
      <c r="H33" s="20">
        <v>2016</v>
      </c>
      <c r="I33" s="22">
        <v>53.3</v>
      </c>
      <c r="J33" s="22">
        <v>95.79</v>
      </c>
      <c r="K33" s="22">
        <v>98.99</v>
      </c>
      <c r="L33" s="22">
        <v>91.21</v>
      </c>
      <c r="N33" s="11">
        <v>2016</v>
      </c>
      <c r="O33" s="37">
        <f t="shared" si="3"/>
        <v>0.15313303875975154</v>
      </c>
      <c r="P33" s="37">
        <f t="shared" si="4"/>
        <v>0.24388094301065966</v>
      </c>
      <c r="Q33" s="37">
        <f t="shared" si="5"/>
        <v>0.60298601822958886</v>
      </c>
    </row>
    <row r="34" spans="2:23" x14ac:dyDescent="0.2">
      <c r="B34" s="8">
        <v>2017</v>
      </c>
      <c r="C34" s="18">
        <v>1904969</v>
      </c>
      <c r="D34" s="18">
        <v>3011351</v>
      </c>
      <c r="E34" s="18">
        <v>7476687</v>
      </c>
      <c r="F34" s="18">
        <v>12393007</v>
      </c>
      <c r="H34" s="8">
        <v>2017</v>
      </c>
      <c r="I34" s="19">
        <v>53.77</v>
      </c>
      <c r="J34" s="19">
        <v>95.91</v>
      </c>
      <c r="K34" s="19">
        <v>99.54</v>
      </c>
      <c r="L34" s="19">
        <v>91.62</v>
      </c>
      <c r="N34" s="8">
        <v>2017</v>
      </c>
      <c r="O34" s="32">
        <f t="shared" si="3"/>
        <v>0.15371321907588692</v>
      </c>
      <c r="P34" s="32">
        <f t="shared" si="4"/>
        <v>0.24298792052647109</v>
      </c>
      <c r="Q34" s="32">
        <f t="shared" si="5"/>
        <v>0.60329886039764202</v>
      </c>
    </row>
    <row r="35" spans="2:23" x14ac:dyDescent="0.2">
      <c r="B35" s="20">
        <v>2018</v>
      </c>
      <c r="C35" s="21">
        <v>1920728</v>
      </c>
      <c r="D35" s="21">
        <v>3021994</v>
      </c>
      <c r="E35" s="21">
        <v>7520631</v>
      </c>
      <c r="F35" s="21">
        <v>12463353</v>
      </c>
      <c r="H35" s="20">
        <v>2018</v>
      </c>
      <c r="I35" s="22">
        <v>54.22</v>
      </c>
      <c r="J35" s="22">
        <v>96.25</v>
      </c>
      <c r="K35" s="22">
        <v>100.12</v>
      </c>
      <c r="L35" s="22">
        <v>92.11</v>
      </c>
      <c r="N35" s="11">
        <v>2018</v>
      </c>
      <c r="O35" s="37">
        <f t="shared" si="3"/>
        <v>0.15411005369100916</v>
      </c>
      <c r="P35" s="37">
        <f t="shared" si="4"/>
        <v>0.24247038497585682</v>
      </c>
      <c r="Q35" s="37">
        <f t="shared" si="5"/>
        <v>0.60341956133313401</v>
      </c>
    </row>
    <row r="36" spans="2:23" x14ac:dyDescent="0.2">
      <c r="B36" s="8">
        <v>2019</v>
      </c>
      <c r="C36" s="18">
        <v>1936433</v>
      </c>
      <c r="D36" s="18">
        <v>3043234</v>
      </c>
      <c r="E36" s="18">
        <v>7569121</v>
      </c>
      <c r="F36" s="18">
        <v>12548788</v>
      </c>
      <c r="H36" s="8">
        <v>2019</v>
      </c>
      <c r="I36" s="19">
        <v>54.66</v>
      </c>
      <c r="J36" s="19">
        <v>96.93</v>
      </c>
      <c r="K36" s="19">
        <v>100.77</v>
      </c>
      <c r="L36" s="19">
        <v>92.72</v>
      </c>
      <c r="N36" s="8">
        <v>2019</v>
      </c>
      <c r="O36" s="32">
        <f t="shared" si="3"/>
        <v>0.1543123527148598</v>
      </c>
      <c r="P36" s="32">
        <f t="shared" si="4"/>
        <v>0.24251218524051885</v>
      </c>
      <c r="Q36" s="32">
        <f t="shared" si="5"/>
        <v>0.60317546204462136</v>
      </c>
    </row>
    <row r="37" spans="2:23" x14ac:dyDescent="0.2">
      <c r="B37" s="8">
        <v>2020</v>
      </c>
      <c r="C37" s="18">
        <v>1943215</v>
      </c>
      <c r="D37" s="18">
        <v>3020190</v>
      </c>
      <c r="E37" s="18">
        <v>7606067</v>
      </c>
      <c r="F37" s="18">
        <v>12569472</v>
      </c>
      <c r="H37" s="8">
        <v>2020</v>
      </c>
      <c r="I37" s="19">
        <v>54.85</v>
      </c>
      <c r="J37" s="19">
        <v>96.2</v>
      </c>
      <c r="K37" s="19">
        <v>101.26</v>
      </c>
      <c r="L37" s="19">
        <v>92.87</v>
      </c>
      <c r="N37" s="8">
        <v>2020</v>
      </c>
      <c r="O37" s="32">
        <f t="shared" si="3"/>
        <v>0.1545979815222151</v>
      </c>
      <c r="P37" s="32">
        <f t="shared" si="4"/>
        <v>0.24027978263526106</v>
      </c>
      <c r="Q37" s="32">
        <f t="shared" si="5"/>
        <v>0.60512223584252389</v>
      </c>
    </row>
    <row r="38" spans="2:23" ht="17" x14ac:dyDescent="0.2">
      <c r="B38" s="14"/>
      <c r="H38" s="14"/>
      <c r="N38" s="6" t="s">
        <v>34</v>
      </c>
      <c r="O38" s="6">
        <f>AVERAGE(O28:O37)</f>
        <v>0.15292997444251305</v>
      </c>
      <c r="P38" s="6">
        <f>AVERAGE(P28:P37)</f>
        <v>0.24518714750357667</v>
      </c>
      <c r="Q38" s="6">
        <f>AVERAGE(Q28:Q37)</f>
        <v>0.60188287805391039</v>
      </c>
    </row>
    <row r="39" spans="2:23" x14ac:dyDescent="0.2">
      <c r="B39" s="14"/>
      <c r="H39" s="14"/>
      <c r="N39" s="17"/>
      <c r="O39" s="31"/>
    </row>
    <row r="40" spans="2:23" s="17" customFormat="1" x14ac:dyDescent="0.2">
      <c r="B40" s="5" t="s">
        <v>24</v>
      </c>
      <c r="C40" s="23"/>
      <c r="D40" s="23"/>
      <c r="E40" s="23"/>
      <c r="F40" s="23"/>
      <c r="G40" s="2"/>
      <c r="H40" s="5" t="s">
        <v>25</v>
      </c>
      <c r="I40" s="23"/>
      <c r="J40" s="23"/>
      <c r="K40" s="23"/>
      <c r="L40" s="23"/>
      <c r="R40" s="2"/>
    </row>
    <row r="41" spans="2:23" s="17" customFormat="1" ht="17" x14ac:dyDescent="0.2">
      <c r="B41" s="6" t="s">
        <v>0</v>
      </c>
      <c r="C41" s="6" t="s">
        <v>18</v>
      </c>
      <c r="D41" s="6" t="s">
        <v>19</v>
      </c>
      <c r="E41" s="6" t="s">
        <v>20</v>
      </c>
      <c r="F41" s="6" t="s">
        <v>21</v>
      </c>
      <c r="G41" s="2"/>
      <c r="H41" s="6" t="s">
        <v>0</v>
      </c>
      <c r="I41" s="6" t="s">
        <v>18</v>
      </c>
      <c r="J41" s="6" t="s">
        <v>19</v>
      </c>
      <c r="K41" s="6" t="s">
        <v>20</v>
      </c>
      <c r="L41" s="6" t="s">
        <v>21</v>
      </c>
      <c r="N41" s="2"/>
      <c r="O41" s="2"/>
      <c r="P41" s="2"/>
      <c r="Q41" s="2"/>
    </row>
    <row r="42" spans="2:23" x14ac:dyDescent="0.2">
      <c r="B42" s="8">
        <v>2011</v>
      </c>
      <c r="C42" s="9">
        <v>4203</v>
      </c>
      <c r="D42" s="9">
        <v>2447</v>
      </c>
      <c r="E42" s="9">
        <v>296</v>
      </c>
      <c r="F42" s="9">
        <v>1427</v>
      </c>
      <c r="H42" s="8">
        <v>2011</v>
      </c>
      <c r="I42" s="24">
        <v>0.1239</v>
      </c>
      <c r="J42" s="24">
        <v>9.0800000000000006E-2</v>
      </c>
      <c r="K42" s="24">
        <v>8.1900000000000001E-2</v>
      </c>
      <c r="L42" s="24">
        <v>0.09</v>
      </c>
      <c r="S42" s="25"/>
    </row>
    <row r="43" spans="2:23" x14ac:dyDescent="0.2">
      <c r="B43" s="11">
        <v>2012</v>
      </c>
      <c r="C43" s="12">
        <v>4367</v>
      </c>
      <c r="D43" s="12">
        <v>2367</v>
      </c>
      <c r="E43" s="12">
        <v>308</v>
      </c>
      <c r="F43" s="12">
        <v>1437</v>
      </c>
      <c r="H43" s="11">
        <v>2012</v>
      </c>
      <c r="I43" s="26">
        <v>0.11360000000000001</v>
      </c>
      <c r="J43" s="26">
        <v>8.8300000000000003E-2</v>
      </c>
      <c r="K43" s="26">
        <v>6.7100000000000007E-2</v>
      </c>
      <c r="L43" s="26">
        <v>7.9000000000000001E-2</v>
      </c>
      <c r="R43" s="16"/>
      <c r="S43" s="25"/>
      <c r="T43" s="27"/>
      <c r="U43" s="27"/>
      <c r="V43" s="27"/>
      <c r="W43" s="27"/>
    </row>
    <row r="44" spans="2:23" x14ac:dyDescent="0.2">
      <c r="B44" s="8">
        <v>2013</v>
      </c>
      <c r="C44" s="9">
        <v>4434</v>
      </c>
      <c r="D44" s="9">
        <v>2334</v>
      </c>
      <c r="E44" s="9">
        <v>329</v>
      </c>
      <c r="F44" s="9">
        <v>1449</v>
      </c>
      <c r="H44" s="8">
        <v>2013</v>
      </c>
      <c r="I44" s="24">
        <v>0.1273</v>
      </c>
      <c r="J44" s="24">
        <v>6.93E-2</v>
      </c>
      <c r="K44" s="24">
        <v>5.8799999999999998E-2</v>
      </c>
      <c r="L44" s="24">
        <v>7.1999999999999995E-2</v>
      </c>
      <c r="R44" s="16"/>
      <c r="S44" s="25"/>
      <c r="T44" s="27"/>
      <c r="U44" s="27"/>
      <c r="V44" s="27"/>
      <c r="W44" s="27"/>
    </row>
    <row r="45" spans="2:23" x14ac:dyDescent="0.2">
      <c r="B45" s="11">
        <v>2014</v>
      </c>
      <c r="C45" s="12">
        <v>4458</v>
      </c>
      <c r="D45" s="12">
        <v>2375</v>
      </c>
      <c r="E45" s="12">
        <v>335</v>
      </c>
      <c r="F45" s="12">
        <v>1465</v>
      </c>
      <c r="H45" s="11">
        <v>2014</v>
      </c>
      <c r="I45" s="26">
        <v>0.1263</v>
      </c>
      <c r="J45" s="26">
        <v>6.59E-2</v>
      </c>
      <c r="K45" s="26">
        <v>7.1599999999999997E-2</v>
      </c>
      <c r="L45" s="26">
        <v>7.9000000000000001E-2</v>
      </c>
      <c r="R45" s="16"/>
      <c r="S45" s="25"/>
      <c r="T45" s="27"/>
      <c r="U45" s="27"/>
      <c r="V45" s="27"/>
      <c r="W45" s="27"/>
    </row>
    <row r="46" spans="2:23" x14ac:dyDescent="0.2">
      <c r="B46" s="8">
        <v>2015</v>
      </c>
      <c r="C46" s="9">
        <v>4510</v>
      </c>
      <c r="D46" s="9">
        <v>2487</v>
      </c>
      <c r="E46" s="9">
        <v>352</v>
      </c>
      <c r="F46" s="9">
        <v>1509</v>
      </c>
      <c r="H46" s="8">
        <v>2015</v>
      </c>
      <c r="I46" s="24">
        <v>0.1145</v>
      </c>
      <c r="J46" s="24">
        <v>5.4399999999999997E-2</v>
      </c>
      <c r="K46" s="24">
        <v>8.0199999999999994E-2</v>
      </c>
      <c r="L46" s="24">
        <v>7.9000000000000001E-2</v>
      </c>
      <c r="R46" s="16"/>
      <c r="S46" s="25"/>
      <c r="T46" s="27"/>
      <c r="U46" s="27"/>
      <c r="V46" s="27"/>
      <c r="W46" s="27"/>
    </row>
    <row r="47" spans="2:23" x14ac:dyDescent="0.2">
      <c r="B47" s="11">
        <v>2016</v>
      </c>
      <c r="C47" s="12">
        <v>4604</v>
      </c>
      <c r="D47" s="12">
        <v>2534</v>
      </c>
      <c r="E47" s="12">
        <v>362</v>
      </c>
      <c r="F47" s="12">
        <v>1541</v>
      </c>
      <c r="H47" s="11">
        <v>2016</v>
      </c>
      <c r="I47" s="26">
        <v>0.1249</v>
      </c>
      <c r="J47" s="26">
        <v>6.2100000000000002E-2</v>
      </c>
      <c r="K47" s="26">
        <v>8.9300000000000004E-2</v>
      </c>
      <c r="L47" s="26">
        <v>8.7999999999999995E-2</v>
      </c>
      <c r="R47" s="16"/>
      <c r="S47" s="25"/>
      <c r="T47" s="27"/>
      <c r="U47" s="27"/>
      <c r="V47" s="27"/>
      <c r="W47" s="27"/>
    </row>
    <row r="48" spans="2:23" x14ac:dyDescent="0.2">
      <c r="B48" s="8">
        <v>2017</v>
      </c>
      <c r="C48" s="9">
        <v>4699</v>
      </c>
      <c r="D48" s="9">
        <v>2639</v>
      </c>
      <c r="E48" s="9">
        <v>398</v>
      </c>
      <c r="F48" s="9">
        <v>1604</v>
      </c>
      <c r="H48" s="8">
        <v>2017</v>
      </c>
      <c r="I48" s="24">
        <v>0.13100000000000001</v>
      </c>
      <c r="J48" s="24">
        <v>6.8599999999999994E-2</v>
      </c>
      <c r="K48" s="24">
        <v>9.74E-2</v>
      </c>
      <c r="L48" s="24">
        <v>9.6000000000000002E-2</v>
      </c>
      <c r="R48" s="16"/>
      <c r="S48" s="25"/>
      <c r="T48" s="27"/>
      <c r="U48" s="27"/>
      <c r="V48" s="27"/>
      <c r="W48" s="27"/>
    </row>
    <row r="49" spans="2:24" x14ac:dyDescent="0.2">
      <c r="B49" s="11">
        <v>2018</v>
      </c>
      <c r="C49" s="12">
        <v>4787</v>
      </c>
      <c r="D49" s="12">
        <v>2747</v>
      </c>
      <c r="E49" s="12">
        <v>420</v>
      </c>
      <c r="F49" s="12">
        <v>1657</v>
      </c>
      <c r="H49" s="11">
        <v>2018</v>
      </c>
      <c r="I49" s="26">
        <v>0.13519999999999999</v>
      </c>
      <c r="J49" s="26">
        <v>7.1400000000000005E-2</v>
      </c>
      <c r="K49" s="26">
        <v>9.5600000000000004E-2</v>
      </c>
      <c r="L49" s="26">
        <v>9.6000000000000002E-2</v>
      </c>
      <c r="R49" s="16"/>
      <c r="S49" s="25"/>
      <c r="T49" s="27"/>
      <c r="U49" s="27"/>
      <c r="V49" s="27"/>
      <c r="W49" s="27"/>
    </row>
    <row r="50" spans="2:24" x14ac:dyDescent="0.2">
      <c r="B50" s="8">
        <v>2019</v>
      </c>
      <c r="C50" s="9">
        <v>4932</v>
      </c>
      <c r="D50" s="9">
        <v>2870</v>
      </c>
      <c r="E50" s="9">
        <v>445</v>
      </c>
      <c r="F50" s="9">
        <v>1725</v>
      </c>
      <c r="H50" s="8">
        <v>2019</v>
      </c>
      <c r="I50" s="24">
        <v>0.1356</v>
      </c>
      <c r="J50" s="24">
        <v>7.3200000000000001E-2</v>
      </c>
      <c r="K50" s="24">
        <v>6.4000000000000001E-2</v>
      </c>
      <c r="L50" s="24">
        <v>7.6999999999999999E-2</v>
      </c>
      <c r="R50" s="16"/>
      <c r="S50" s="25"/>
      <c r="T50" s="27"/>
      <c r="U50" s="27"/>
      <c r="V50" s="27"/>
      <c r="W50" s="27"/>
    </row>
    <row r="51" spans="2:24" x14ac:dyDescent="0.2">
      <c r="B51" s="8">
        <v>2020</v>
      </c>
      <c r="C51" s="9">
        <v>4979</v>
      </c>
      <c r="D51" s="9">
        <v>2839</v>
      </c>
      <c r="E51" s="9">
        <v>460</v>
      </c>
      <c r="F51" s="9">
        <v>1730</v>
      </c>
      <c r="H51" s="8">
        <v>2020</v>
      </c>
      <c r="I51" s="24">
        <v>0.13880000000000001</v>
      </c>
      <c r="J51" s="24">
        <v>8.72E-2</v>
      </c>
      <c r="K51" s="24">
        <v>6.9400000000000003E-2</v>
      </c>
      <c r="L51" s="24">
        <v>8.4000000000000005E-2</v>
      </c>
      <c r="O51" s="16"/>
      <c r="P51" s="16"/>
      <c r="Q51" s="16"/>
      <c r="R51" s="16"/>
      <c r="S51" s="25"/>
      <c r="T51" s="27"/>
      <c r="U51" s="27"/>
      <c r="V51" s="27"/>
      <c r="W51" s="27"/>
    </row>
    <row r="52" spans="2:24" x14ac:dyDescent="0.2">
      <c r="O52" s="16"/>
      <c r="P52" s="16"/>
      <c r="Q52" s="16"/>
      <c r="R52" s="16"/>
    </row>
    <row r="53" spans="2:24" x14ac:dyDescent="0.2">
      <c r="O53" s="16"/>
      <c r="P53" s="16"/>
      <c r="Q53" s="16"/>
      <c r="R53" s="16"/>
    </row>
    <row r="54" spans="2:24" ht="16" customHeight="1" x14ac:dyDescent="0.2">
      <c r="B54" s="5" t="s">
        <v>26</v>
      </c>
      <c r="H54" s="5" t="s">
        <v>30</v>
      </c>
      <c r="N54" s="42" t="s">
        <v>33</v>
      </c>
      <c r="O54" s="42"/>
      <c r="P54" s="42"/>
      <c r="Q54" s="42"/>
      <c r="R54" s="35"/>
      <c r="S54" s="43" t="s">
        <v>43</v>
      </c>
      <c r="T54" s="43"/>
      <c r="U54" s="43"/>
      <c r="V54" s="43"/>
      <c r="W54" s="34"/>
      <c r="X54" s="34"/>
    </row>
    <row r="55" spans="2:24" ht="34" x14ac:dyDescent="0.2">
      <c r="B55" s="6" t="s">
        <v>0</v>
      </c>
      <c r="C55" s="6" t="s">
        <v>27</v>
      </c>
      <c r="D55" s="6" t="s">
        <v>28</v>
      </c>
      <c r="H55" s="6" t="s">
        <v>0</v>
      </c>
      <c r="I55" s="6" t="s">
        <v>18</v>
      </c>
      <c r="J55" s="6" t="s">
        <v>19</v>
      </c>
      <c r="K55" s="6" t="s">
        <v>20</v>
      </c>
      <c r="L55" s="6" t="s">
        <v>21</v>
      </c>
      <c r="N55" s="6" t="s">
        <v>0</v>
      </c>
      <c r="O55" s="6" t="str" cm="1">
        <f t="array" ref="O55:Q55">I55:K55</f>
        <v>East Rarita</v>
      </c>
      <c r="P55" s="6" t="str">
        <v>Central Rarita</v>
      </c>
      <c r="Q55" s="6" t="str">
        <v>West Rarita</v>
      </c>
      <c r="R55" s="34"/>
      <c r="S55" s="6" t="str" cm="1">
        <f t="array" ref="S55:V55">N55:Q55</f>
        <v>Year</v>
      </c>
      <c r="T55" s="6" t="str">
        <v>East Rarita</v>
      </c>
      <c r="U55" s="6" t="str">
        <v>Central Rarita</v>
      </c>
      <c r="V55" s="6" t="str">
        <v>West Rarita</v>
      </c>
      <c r="W55" s="34"/>
      <c r="X55" s="34"/>
    </row>
    <row r="56" spans="2:24" x14ac:dyDescent="0.2">
      <c r="B56" s="20">
        <v>2016</v>
      </c>
      <c r="C56" s="28">
        <v>1.105</v>
      </c>
      <c r="D56" s="28">
        <v>1</v>
      </c>
      <c r="H56" s="8">
        <v>2011</v>
      </c>
      <c r="I56" s="9">
        <f t="shared" ref="I56:I65" si="6">C13*C28</f>
        <v>84420229953</v>
      </c>
      <c r="J56" s="9">
        <f t="shared" ref="J56:J65" si="7">D13*D28</f>
        <v>68436078633</v>
      </c>
      <c r="K56" s="9">
        <f t="shared" ref="K56:K65" si="8">E13*E28</f>
        <v>68253782470</v>
      </c>
      <c r="L56" s="9">
        <f t="shared" ref="L56:L65" si="9">F13*F28</f>
        <v>221106854792</v>
      </c>
      <c r="N56" s="8" cm="1">
        <f t="array" ref="N56:N65">H56:H65</f>
        <v>2011</v>
      </c>
      <c r="O56" s="32">
        <f t="shared" ref="O56:O65" si="10">I56/L56</f>
        <v>0.38180738463498082</v>
      </c>
      <c r="P56" s="32">
        <f t="shared" ref="P56:P65" si="11">J56/L56</f>
        <v>0.30951586144798315</v>
      </c>
      <c r="Q56" s="32">
        <f t="shared" ref="Q56:Q65" si="12">K56/L56</f>
        <v>0.3086913905686362</v>
      </c>
      <c r="R56" s="34"/>
      <c r="S56" s="8">
        <v>2021</v>
      </c>
      <c r="T56" s="32">
        <f>O65</f>
        <v>0.41160910857949184</v>
      </c>
      <c r="U56" s="32">
        <f t="shared" ref="U56:V56" si="13">P65</f>
        <v>0.27267219183517871</v>
      </c>
      <c r="V56" s="32">
        <f t="shared" si="13"/>
        <v>0.31573469213742045</v>
      </c>
      <c r="W56" s="34"/>
      <c r="X56" s="34"/>
    </row>
    <row r="57" spans="2:24" x14ac:dyDescent="0.2">
      <c r="B57" s="8">
        <v>2017</v>
      </c>
      <c r="C57" s="28">
        <v>1.1259999999999999</v>
      </c>
      <c r="D57" s="28">
        <v>1</v>
      </c>
      <c r="H57" s="11">
        <v>2012</v>
      </c>
      <c r="I57" s="9">
        <f t="shared" si="6"/>
        <v>86834902878</v>
      </c>
      <c r="J57" s="9">
        <f t="shared" si="7"/>
        <v>67260086810</v>
      </c>
      <c r="K57" s="9">
        <f t="shared" si="8"/>
        <v>70732212381</v>
      </c>
      <c r="L57" s="9">
        <f t="shared" si="9"/>
        <v>224823523759</v>
      </c>
      <c r="N57" s="11">
        <v>2012</v>
      </c>
      <c r="O57" s="37">
        <f t="shared" si="10"/>
        <v>0.38623584145528667</v>
      </c>
      <c r="P57" s="37">
        <f t="shared" si="11"/>
        <v>0.29916836852935186</v>
      </c>
      <c r="Q57" s="37">
        <f t="shared" si="12"/>
        <v>0.31461215089227729</v>
      </c>
      <c r="R57" s="34"/>
      <c r="S57" s="11">
        <v>2022</v>
      </c>
      <c r="T57" s="37">
        <f>O65</f>
        <v>0.41160910857949184</v>
      </c>
      <c r="U57" s="37">
        <f>P65</f>
        <v>0.27267219183517871</v>
      </c>
      <c r="V57" s="37">
        <f>Q65</f>
        <v>0.31573469213742045</v>
      </c>
      <c r="W57" s="34"/>
      <c r="X57" s="34"/>
    </row>
    <row r="58" spans="2:24" x14ac:dyDescent="0.2">
      <c r="B58" s="20">
        <v>2018</v>
      </c>
      <c r="C58" s="28">
        <v>1.179</v>
      </c>
      <c r="D58" s="28">
        <v>1</v>
      </c>
      <c r="H58" s="8">
        <v>2013</v>
      </c>
      <c r="I58" s="9">
        <f t="shared" si="6"/>
        <v>89000817858</v>
      </c>
      <c r="J58" s="9">
        <f t="shared" si="7"/>
        <v>66809358315</v>
      </c>
      <c r="K58" s="9">
        <f t="shared" si="8"/>
        <v>72911057978</v>
      </c>
      <c r="L58" s="9">
        <f t="shared" si="9"/>
        <v>228723924585</v>
      </c>
      <c r="N58" s="8">
        <v>2013</v>
      </c>
      <c r="O58" s="32">
        <f t="shared" si="10"/>
        <v>0.38911896960269621</v>
      </c>
      <c r="P58" s="32">
        <f t="shared" si="11"/>
        <v>0.29209606487917633</v>
      </c>
      <c r="Q58" s="32">
        <f t="shared" si="12"/>
        <v>0.31877320271716603</v>
      </c>
      <c r="R58" s="34"/>
      <c r="S58" s="8">
        <v>2023</v>
      </c>
      <c r="T58" s="32">
        <f>O65</f>
        <v>0.41160910857949184</v>
      </c>
      <c r="U58" s="32">
        <f>P65</f>
        <v>0.27267219183517871</v>
      </c>
      <c r="V58" s="32">
        <f>Q65</f>
        <v>0.31573469213742045</v>
      </c>
      <c r="W58" s="34"/>
      <c r="X58" s="34"/>
    </row>
    <row r="59" spans="2:24" x14ac:dyDescent="0.2">
      <c r="B59" s="8">
        <v>2019</v>
      </c>
      <c r="C59" s="28">
        <v>1.1180000000000001</v>
      </c>
      <c r="D59" s="28">
        <v>1</v>
      </c>
      <c r="H59" s="11">
        <v>2014</v>
      </c>
      <c r="I59" s="9">
        <f t="shared" si="6"/>
        <v>92768402606</v>
      </c>
      <c r="J59" s="9">
        <f t="shared" si="7"/>
        <v>68170574420</v>
      </c>
      <c r="K59" s="9">
        <f t="shared" si="8"/>
        <v>74454949621</v>
      </c>
      <c r="L59" s="9">
        <f t="shared" si="9"/>
        <v>235387842660</v>
      </c>
      <c r="N59" s="11">
        <v>2014</v>
      </c>
      <c r="O59" s="37">
        <f t="shared" si="10"/>
        <v>0.39410872523266621</v>
      </c>
      <c r="P59" s="37">
        <f t="shared" si="11"/>
        <v>0.28960958072277021</v>
      </c>
      <c r="Q59" s="37">
        <f t="shared" si="12"/>
        <v>0.31630754069378408</v>
      </c>
      <c r="R59" s="34"/>
      <c r="S59" s="11">
        <v>2024</v>
      </c>
      <c r="T59" s="37">
        <f>O65</f>
        <v>0.41160910857949184</v>
      </c>
      <c r="U59" s="37">
        <f>P65</f>
        <v>0.27267219183517871</v>
      </c>
      <c r="V59" s="37">
        <f>Q65</f>
        <v>0.31573469213742045</v>
      </c>
      <c r="W59" s="34"/>
      <c r="X59" s="34"/>
    </row>
    <row r="60" spans="2:24" x14ac:dyDescent="0.2">
      <c r="B60" s="8">
        <v>2020</v>
      </c>
      <c r="C60" s="28">
        <v>1.141</v>
      </c>
      <c r="D60" s="28">
        <v>1</v>
      </c>
      <c r="H60" s="8">
        <v>2015</v>
      </c>
      <c r="I60" s="9">
        <f t="shared" si="6"/>
        <v>103737840156</v>
      </c>
      <c r="J60" s="9">
        <f t="shared" si="7"/>
        <v>71746637448</v>
      </c>
      <c r="K60" s="9">
        <f t="shared" si="8"/>
        <v>79419619942</v>
      </c>
      <c r="L60" s="9">
        <f t="shared" si="9"/>
        <v>254903542830</v>
      </c>
      <c r="N60" s="8">
        <v>2015</v>
      </c>
      <c r="O60" s="32">
        <f t="shared" si="10"/>
        <v>0.40696900091806387</v>
      </c>
      <c r="P60" s="32">
        <f t="shared" si="11"/>
        <v>0.28146583076661746</v>
      </c>
      <c r="Q60" s="32">
        <f t="shared" si="12"/>
        <v>0.31156734449535073</v>
      </c>
      <c r="R60" s="34"/>
      <c r="S60" s="8">
        <v>2025</v>
      </c>
      <c r="T60" s="32">
        <f>1-U60-V60</f>
        <v>0.39960966584643776</v>
      </c>
      <c r="U60" s="32">
        <f>U59*1.015</f>
        <v>0.27676227471270637</v>
      </c>
      <c r="V60" s="32">
        <f>V59*1.025</f>
        <v>0.32362805944085593</v>
      </c>
      <c r="W60" s="34"/>
      <c r="X60" s="34"/>
    </row>
    <row r="61" spans="2:24" x14ac:dyDescent="0.2">
      <c r="B61" s="29" t="s">
        <v>29</v>
      </c>
      <c r="H61" s="11">
        <v>2016</v>
      </c>
      <c r="I61" s="9">
        <f t="shared" si="6"/>
        <v>109853306875</v>
      </c>
      <c r="J61" s="9">
        <f t="shared" si="7"/>
        <v>74633702754</v>
      </c>
      <c r="K61" s="9">
        <f t="shared" si="8"/>
        <v>82430884224</v>
      </c>
      <c r="L61" s="9">
        <f t="shared" si="9"/>
        <v>266922692066</v>
      </c>
      <c r="N61" s="11">
        <v>2016</v>
      </c>
      <c r="O61" s="37">
        <f t="shared" si="10"/>
        <v>0.41155476900344384</v>
      </c>
      <c r="P61" s="37">
        <f t="shared" si="11"/>
        <v>0.27960793507786846</v>
      </c>
      <c r="Q61" s="37">
        <f t="shared" si="12"/>
        <v>0.3088193198786483</v>
      </c>
      <c r="R61" s="34"/>
      <c r="S61" s="11">
        <v>2026</v>
      </c>
      <c r="T61" s="37">
        <f t="shared" ref="T61:T66" si="14">1-U61-V61</f>
        <v>0.38736753023972575</v>
      </c>
      <c r="U61" s="37">
        <f t="shared" ref="U61:U66" si="15">U60*1.015</f>
        <v>0.28091370883339695</v>
      </c>
      <c r="V61" s="37">
        <f t="shared" ref="V61:V65" si="16">V60*1.025</f>
        <v>0.3317187609268773</v>
      </c>
      <c r="W61" s="34"/>
      <c r="X61" s="34"/>
    </row>
    <row r="62" spans="2:24" x14ac:dyDescent="0.2">
      <c r="H62" s="8">
        <v>2017</v>
      </c>
      <c r="I62" s="9">
        <f t="shared" si="6"/>
        <v>118188086698</v>
      </c>
      <c r="J62" s="9">
        <f t="shared" si="7"/>
        <v>79514723155</v>
      </c>
      <c r="K62" s="9">
        <f t="shared" si="8"/>
        <v>87918362433</v>
      </c>
      <c r="L62" s="9">
        <f t="shared" si="9"/>
        <v>285621632329</v>
      </c>
      <c r="N62" s="8">
        <v>2017</v>
      </c>
      <c r="O62" s="32">
        <f t="shared" si="10"/>
        <v>0.41379249090580883</v>
      </c>
      <c r="P62" s="32">
        <f t="shared" si="11"/>
        <v>0.27839180984516287</v>
      </c>
      <c r="Q62" s="32">
        <f t="shared" si="12"/>
        <v>0.30781408857620829</v>
      </c>
      <c r="R62" s="34"/>
      <c r="S62" s="8">
        <v>2027</v>
      </c>
      <c r="T62" s="32">
        <f t="shared" si="14"/>
        <v>0.37486085558405285</v>
      </c>
      <c r="U62" s="32">
        <f t="shared" si="15"/>
        <v>0.2851274144658979</v>
      </c>
      <c r="V62" s="32">
        <f t="shared" si="16"/>
        <v>0.34001172995004919</v>
      </c>
      <c r="W62" s="34"/>
      <c r="X62" s="34"/>
    </row>
    <row r="63" spans="2:24" x14ac:dyDescent="0.2">
      <c r="H63" s="11">
        <v>2018</v>
      </c>
      <c r="I63" s="9">
        <f t="shared" si="6"/>
        <v>121785679568</v>
      </c>
      <c r="J63" s="9">
        <f t="shared" si="7"/>
        <v>83669947878</v>
      </c>
      <c r="K63" s="9">
        <f t="shared" si="8"/>
        <v>91413269805</v>
      </c>
      <c r="L63" s="9">
        <f t="shared" si="9"/>
        <v>296877068460</v>
      </c>
      <c r="N63" s="11">
        <v>2018</v>
      </c>
      <c r="O63" s="37">
        <f t="shared" si="10"/>
        <v>0.41022258876289364</v>
      </c>
      <c r="P63" s="37">
        <f t="shared" si="11"/>
        <v>0.28183365024460738</v>
      </c>
      <c r="Q63" s="37">
        <f t="shared" si="12"/>
        <v>0.30791623711184907</v>
      </c>
      <c r="R63" s="34"/>
      <c r="S63" s="11">
        <v>2028</v>
      </c>
      <c r="T63" s="37">
        <f t="shared" si="14"/>
        <v>0.36208365111831331</v>
      </c>
      <c r="U63" s="37">
        <f t="shared" si="15"/>
        <v>0.28940432568288632</v>
      </c>
      <c r="V63" s="37">
        <f t="shared" si="16"/>
        <v>0.34851202319880037</v>
      </c>
      <c r="W63" s="34"/>
      <c r="X63" s="34"/>
    </row>
    <row r="64" spans="2:24" x14ac:dyDescent="0.2">
      <c r="H64" s="8">
        <v>2019</v>
      </c>
      <c r="I64" s="9">
        <f t="shared" si="6"/>
        <v>125957220918</v>
      </c>
      <c r="J64" s="9">
        <f t="shared" si="7"/>
        <v>87763825326</v>
      </c>
      <c r="K64" s="9">
        <f t="shared" si="8"/>
        <v>98496971573</v>
      </c>
      <c r="L64" s="9">
        <f t="shared" si="9"/>
        <v>312213845440</v>
      </c>
      <c r="N64" s="8">
        <v>2019</v>
      </c>
      <c r="O64" s="32">
        <f t="shared" si="10"/>
        <v>0.40343252792165474</v>
      </c>
      <c r="P64" s="32">
        <f t="shared" si="11"/>
        <v>0.28110164429868661</v>
      </c>
      <c r="Q64" s="32">
        <f t="shared" si="12"/>
        <v>0.31547919162325794</v>
      </c>
      <c r="R64" s="34"/>
      <c r="S64" s="8">
        <v>2029</v>
      </c>
      <c r="T64" s="32">
        <f t="shared" si="14"/>
        <v>0.34902978565310011</v>
      </c>
      <c r="U64" s="32">
        <f t="shared" si="15"/>
        <v>0.29374539056812959</v>
      </c>
      <c r="V64" s="32">
        <f t="shared" si="16"/>
        <v>0.35722482377877035</v>
      </c>
      <c r="W64" s="34"/>
      <c r="X64" s="34"/>
    </row>
    <row r="65" spans="8:24" x14ac:dyDescent="0.2">
      <c r="H65" s="8">
        <v>2020</v>
      </c>
      <c r="I65" s="9">
        <f t="shared" si="6"/>
        <v>123460221810</v>
      </c>
      <c r="J65" s="9">
        <f t="shared" si="7"/>
        <v>81786745200</v>
      </c>
      <c r="K65" s="9">
        <f t="shared" si="8"/>
        <v>94703140217</v>
      </c>
      <c r="L65" s="9">
        <f t="shared" si="9"/>
        <v>299945310336</v>
      </c>
      <c r="N65" s="8">
        <v>2020</v>
      </c>
      <c r="O65" s="32">
        <f t="shared" si="10"/>
        <v>0.41160910857949184</v>
      </c>
      <c r="P65" s="32">
        <f t="shared" si="11"/>
        <v>0.27267219183517871</v>
      </c>
      <c r="Q65" s="32">
        <f t="shared" si="12"/>
        <v>0.31573469213742045</v>
      </c>
      <c r="R65" s="34"/>
      <c r="S65" s="8">
        <v>2030</v>
      </c>
      <c r="T65" s="32">
        <f t="shared" si="14"/>
        <v>0.3356929842001089</v>
      </c>
      <c r="U65" s="32">
        <f t="shared" si="15"/>
        <v>0.2981515714266515</v>
      </c>
      <c r="V65" s="32">
        <f t="shared" si="16"/>
        <v>0.3661554443732396</v>
      </c>
      <c r="W65" s="34"/>
      <c r="X65" s="34"/>
    </row>
    <row r="66" spans="8:24" x14ac:dyDescent="0.2">
      <c r="N66" s="34"/>
      <c r="O66" s="34"/>
      <c r="P66" s="34"/>
      <c r="Q66" s="34"/>
      <c r="R66" s="34"/>
      <c r="S66" s="8">
        <v>2031</v>
      </c>
      <c r="T66" s="32">
        <f t="shared" si="14"/>
        <v>0.32206682451937829</v>
      </c>
      <c r="U66" s="32">
        <f t="shared" si="15"/>
        <v>0.30262384499805123</v>
      </c>
      <c r="V66" s="32">
        <f>V65*1.025</f>
        <v>0.37530933048257054</v>
      </c>
      <c r="W66" s="34"/>
      <c r="X66" s="34"/>
    </row>
    <row r="67" spans="8:24" x14ac:dyDescent="0.2"/>
    <row r="68" spans="8:24" x14ac:dyDescent="0.2"/>
    <row r="69" spans="8:24" x14ac:dyDescent="0.2"/>
    <row r="70" spans="8:24" x14ac:dyDescent="0.2"/>
    <row r="71" spans="8:24" x14ac:dyDescent="0.2"/>
    <row r="72" spans="8:24" x14ac:dyDescent="0.2"/>
    <row r="73" spans="8:24" x14ac:dyDescent="0.2"/>
  </sheetData>
  <mergeCells count="4">
    <mergeCell ref="N11:Q11"/>
    <mergeCell ref="N26:Q26"/>
    <mergeCell ref="N54:Q54"/>
    <mergeCell ref="S54:V54"/>
  </mergeCells>
  <conditionalFormatting sqref="B13:F22">
    <cfRule type="expression" dxfId="17" priority="12">
      <formula>ISODD(ROW())</formula>
    </cfRule>
  </conditionalFormatting>
  <conditionalFormatting sqref="H13:L22">
    <cfRule type="expression" dxfId="16" priority="11">
      <formula>ISODD(ROW())</formula>
    </cfRule>
  </conditionalFormatting>
  <conditionalFormatting sqref="B28:F37 H28:L37">
    <cfRule type="expression" dxfId="15" priority="10">
      <formula>ISEVEN(ROW())</formula>
    </cfRule>
  </conditionalFormatting>
  <conditionalFormatting sqref="B42:F51">
    <cfRule type="expression" dxfId="14" priority="9">
      <formula>ISODD(ROW())</formula>
    </cfRule>
  </conditionalFormatting>
  <conditionalFormatting sqref="H42:L51">
    <cfRule type="expression" dxfId="13" priority="8">
      <formula>ISODD(ROW())</formula>
    </cfRule>
  </conditionalFormatting>
  <conditionalFormatting sqref="B56:D60">
    <cfRule type="expression" dxfId="12" priority="7">
      <formula>ISODD(ROW())</formula>
    </cfRule>
  </conditionalFormatting>
  <conditionalFormatting sqref="H56:L65">
    <cfRule type="expression" dxfId="11" priority="6">
      <formula>ISODD(ROW())</formula>
    </cfRule>
  </conditionalFormatting>
  <conditionalFormatting sqref="N13:Q22">
    <cfRule type="expression" dxfId="10" priority="5">
      <formula>ISODD(ROW())</formula>
    </cfRule>
  </conditionalFormatting>
  <conditionalFormatting sqref="N28:Q37">
    <cfRule type="expression" dxfId="9" priority="4">
      <formula>ISODD(ROW())</formula>
    </cfRule>
  </conditionalFormatting>
  <conditionalFormatting sqref="N56:Q65">
    <cfRule type="expression" dxfId="8" priority="3">
      <formula>ISODD(ROW())</formula>
    </cfRule>
  </conditionalFormatting>
  <conditionalFormatting sqref="S56:V65">
    <cfRule type="expression" dxfId="7" priority="2">
      <formula>ISODD(ROW())</formula>
    </cfRule>
  </conditionalFormatting>
  <conditionalFormatting sqref="S66:V66">
    <cfRule type="expression" dxfId="6" priority="1">
      <formula>ISODD(ROW())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9EF18-07B9-0944-BD2B-7B857A2C52AD}">
  <dimension ref="B2:G43"/>
  <sheetViews>
    <sheetView topLeftCell="A3" zoomScale="75" workbookViewId="0">
      <selection activeCell="K36" sqref="K36"/>
    </sheetView>
  </sheetViews>
  <sheetFormatPr baseColWidth="10" defaultRowHeight="16" x14ac:dyDescent="0.2"/>
  <cols>
    <col min="3" max="3" width="20.33203125" customWidth="1"/>
    <col min="4" max="4" width="22" customWidth="1"/>
    <col min="5" max="5" width="23" customWidth="1"/>
    <col min="6" max="6" width="19.6640625" customWidth="1"/>
    <col min="7" max="7" width="18.33203125" bestFit="1" customWidth="1"/>
  </cols>
  <sheetData>
    <row r="2" spans="2:6" ht="17" customHeight="1" x14ac:dyDescent="0.2">
      <c r="B2" s="42" t="s">
        <v>5</v>
      </c>
      <c r="C2" s="42"/>
      <c r="D2" s="42"/>
      <c r="E2" s="42"/>
      <c r="F2" s="42"/>
    </row>
    <row r="3" spans="2:6" ht="17" x14ac:dyDescent="0.2">
      <c r="B3" s="6" t="s">
        <v>0</v>
      </c>
      <c r="C3" s="6" t="str" cm="1">
        <f t="array" ref="C3:E3">'Rarita Economic'!C27:E27</f>
        <v>East Rarita</v>
      </c>
      <c r="D3" s="6" t="str">
        <v>Central Rarita</v>
      </c>
      <c r="E3" s="6" t="str">
        <v>West Rarita</v>
      </c>
      <c r="F3" s="6" t="s">
        <v>21</v>
      </c>
    </row>
    <row r="4" spans="2:6" x14ac:dyDescent="0.2">
      <c r="B4" s="8">
        <v>2021</v>
      </c>
      <c r="C4" s="9">
        <f>ROUND(F4*'Rarita Economic'!$O$38,0)</f>
        <v>1930437</v>
      </c>
      <c r="D4" s="9">
        <f>ROUND(F4*'Rarita Economic'!$P$38,0)</f>
        <v>3095000</v>
      </c>
      <c r="E4" s="9">
        <f>ROUND(F4*'Rarita Economic'!$Q$38,0)</f>
        <v>7597574</v>
      </c>
      <c r="F4" s="9">
        <v>12623010</v>
      </c>
    </row>
    <row r="5" spans="2:6" x14ac:dyDescent="0.2">
      <c r="B5" s="11">
        <v>2022</v>
      </c>
      <c r="C5" s="12">
        <f>ROUND(F5*'Rarita Economic'!$O$38,0)</f>
        <v>1938624</v>
      </c>
      <c r="D5" s="12">
        <f>ROUND(F5*'Rarita Economic'!$P$38,0)</f>
        <v>3108127</v>
      </c>
      <c r="E5" s="12">
        <f>ROUND(F5*'Rarita Economic'!$Q$38,0)</f>
        <v>7629798</v>
      </c>
      <c r="F5" s="12">
        <v>12676549</v>
      </c>
    </row>
    <row r="6" spans="2:6" x14ac:dyDescent="0.2">
      <c r="B6" s="8">
        <v>2023</v>
      </c>
      <c r="C6" s="9">
        <f>ROUND(F6*'Rarita Economic'!$O$38,0)</f>
        <v>1946812</v>
      </c>
      <c r="D6" s="9">
        <f>ROUND(F6*'Rarita Economic'!$P$38,0)</f>
        <v>3121254</v>
      </c>
      <c r="E6" s="9">
        <f>ROUND(F6*'Rarita Economic'!$Q$38,0)</f>
        <v>7662021</v>
      </c>
      <c r="F6" s="9">
        <v>12730087</v>
      </c>
    </row>
    <row r="7" spans="2:6" x14ac:dyDescent="0.2">
      <c r="B7" s="11">
        <v>2024</v>
      </c>
      <c r="C7" s="12">
        <f>ROUND(F7*'Rarita Economic'!$O$38,0)</f>
        <v>1955000</v>
      </c>
      <c r="D7" s="12">
        <f>ROUND(F7*'Rarita Economic'!$P$38,0)</f>
        <v>3134381</v>
      </c>
      <c r="E7" s="12">
        <f>ROUND(F7*'Rarita Economic'!$Q$38,0)</f>
        <v>7694246</v>
      </c>
      <c r="F7" s="12">
        <v>12783626</v>
      </c>
    </row>
    <row r="8" spans="2:6" x14ac:dyDescent="0.2">
      <c r="B8" s="8">
        <v>2025</v>
      </c>
      <c r="C8" s="9">
        <f>ROUND(F8*'Rarita Economic'!$O$38,0)</f>
        <v>1963187</v>
      </c>
      <c r="D8" s="9">
        <f>ROUND(F8*'Rarita Economic'!$P$38,0)</f>
        <v>3147508</v>
      </c>
      <c r="E8" s="9">
        <f>ROUND(F8*'Rarita Economic'!$Q$38,0)</f>
        <v>7726469</v>
      </c>
      <c r="F8" s="9">
        <v>12837164</v>
      </c>
    </row>
    <row r="9" spans="2:6" x14ac:dyDescent="0.2">
      <c r="B9" s="11">
        <v>2026</v>
      </c>
      <c r="C9" s="12">
        <f>ROUND(F9*'Rarita Economic'!$O$38,0)</f>
        <v>1971375</v>
      </c>
      <c r="D9" s="12">
        <f>ROUND(F9*'Rarita Economic'!$P$38,0)</f>
        <v>3160635</v>
      </c>
      <c r="E9" s="12">
        <f>ROUND(F9*'Rarita Economic'!$Q$38,0)</f>
        <v>7758693</v>
      </c>
      <c r="F9" s="12">
        <v>12890703</v>
      </c>
    </row>
    <row r="10" spans="2:6" x14ac:dyDescent="0.2">
      <c r="B10" s="8">
        <v>2027</v>
      </c>
      <c r="C10" s="9">
        <f>ROUND(F10*'Rarita Economic'!$O$38,0)</f>
        <v>1979562</v>
      </c>
      <c r="D10" s="9">
        <f>ROUND(F10*'Rarita Economic'!$P$38,0)</f>
        <v>3173762</v>
      </c>
      <c r="E10" s="9">
        <f>ROUND(F10*'Rarita Economic'!$Q$38,0)</f>
        <v>7790917</v>
      </c>
      <c r="F10" s="9">
        <v>12944241</v>
      </c>
    </row>
    <row r="11" spans="2:6" x14ac:dyDescent="0.2">
      <c r="B11" s="11">
        <v>2028</v>
      </c>
      <c r="C11" s="12">
        <f>ROUND(F11*'Rarita Economic'!$O$38,0)</f>
        <v>1987750</v>
      </c>
      <c r="D11" s="12">
        <f>ROUND(F11*'Rarita Economic'!$P$38,0)</f>
        <v>3186889</v>
      </c>
      <c r="E11" s="12">
        <f>ROUND(F11*'Rarita Economic'!$Q$38,0)</f>
        <v>7823141</v>
      </c>
      <c r="F11" s="12">
        <v>12997780</v>
      </c>
    </row>
    <row r="12" spans="2:6" x14ac:dyDescent="0.2">
      <c r="B12" s="8">
        <v>2029</v>
      </c>
      <c r="C12" s="9">
        <f>ROUND(F12*'Rarita Economic'!$O$38,0)</f>
        <v>1995938</v>
      </c>
      <c r="D12" s="9">
        <f>ROUND(F12*'Rarita Economic'!$P$38,0)</f>
        <v>3200015</v>
      </c>
      <c r="E12" s="9">
        <f>ROUND(F12*'Rarita Economic'!$Q$38,0)</f>
        <v>7855365</v>
      </c>
      <c r="F12" s="9">
        <v>13051318</v>
      </c>
    </row>
    <row r="13" spans="2:6" x14ac:dyDescent="0.2">
      <c r="B13" s="8">
        <v>2030</v>
      </c>
      <c r="C13" s="9">
        <f>ROUND(F13*'Rarita Economic'!$O$38,0)</f>
        <v>2004125</v>
      </c>
      <c r="D13" s="9">
        <f>ROUND(F13*'Rarita Economic'!$P$38,0)</f>
        <v>3213142</v>
      </c>
      <c r="E13" s="9">
        <f>ROUND(F13*'Rarita Economic'!$Q$38,0)</f>
        <v>7887588</v>
      </c>
      <c r="F13" s="9">
        <v>13104856</v>
      </c>
    </row>
    <row r="14" spans="2:6" x14ac:dyDescent="0.2">
      <c r="B14" s="8">
        <v>2031</v>
      </c>
      <c r="C14" s="9">
        <f>ROUND(F14*'Rarita Economic'!$O$38,0)</f>
        <v>2012313</v>
      </c>
      <c r="D14" s="9">
        <f>ROUND(F14*'Rarita Economic'!$P$38,0)</f>
        <v>3226269</v>
      </c>
      <c r="E14" s="9">
        <f>ROUND(F14*'Rarita Economic'!$Q$38,0)</f>
        <v>7919813</v>
      </c>
      <c r="F14" s="9">
        <v>13158395</v>
      </c>
    </row>
    <row r="16" spans="2:6" x14ac:dyDescent="0.2">
      <c r="B16" s="42" t="s">
        <v>31</v>
      </c>
      <c r="C16" s="42"/>
      <c r="D16" s="42"/>
      <c r="E16" s="42"/>
      <c r="F16" s="42"/>
    </row>
    <row r="17" spans="2:6" ht="17" x14ac:dyDescent="0.2">
      <c r="B17" s="6" t="s">
        <v>0</v>
      </c>
      <c r="C17" s="6" t="str" cm="1">
        <f t="array" ref="C17:E17">_xlfn.ANCHORARRAY(C3)</f>
        <v>East Rarita</v>
      </c>
      <c r="D17" s="6" t="str">
        <v>Central Rarita</v>
      </c>
      <c r="E17" s="6" t="str">
        <v>West Rarita</v>
      </c>
      <c r="F17" s="6" t="s">
        <v>35</v>
      </c>
    </row>
    <row r="18" spans="2:6" x14ac:dyDescent="0.2">
      <c r="B18" s="8" cm="1">
        <f t="array" ref="B18:B28">B4:B14</f>
        <v>2021</v>
      </c>
      <c r="C18" s="9">
        <f t="shared" ref="C18:E28" si="0">C33/C4</f>
        <v>67790.964977687006</v>
      </c>
      <c r="D18" s="9">
        <f t="shared" si="0"/>
        <v>28010.616525917732</v>
      </c>
      <c r="E18" s="9">
        <f t="shared" si="0"/>
        <v>13212.647148402919</v>
      </c>
      <c r="F18" s="9">
        <v>25187.18</v>
      </c>
    </row>
    <row r="19" spans="2:6" x14ac:dyDescent="0.2">
      <c r="B19" s="11">
        <v>2022</v>
      </c>
      <c r="C19" s="12">
        <f t="shared" si="0"/>
        <v>66267.285013001689</v>
      </c>
      <c r="D19" s="12">
        <f t="shared" si="0"/>
        <v>27381.036180653544</v>
      </c>
      <c r="E19" s="12">
        <f t="shared" si="0"/>
        <v>12915.673255889264</v>
      </c>
      <c r="F19" s="12">
        <v>24621.06</v>
      </c>
    </row>
    <row r="20" spans="2:6" x14ac:dyDescent="0.2">
      <c r="B20" s="8">
        <v>2023</v>
      </c>
      <c r="C20" s="9">
        <f t="shared" si="0"/>
        <v>69459.508665197907</v>
      </c>
      <c r="D20" s="9">
        <f t="shared" si="0"/>
        <v>28700.038671555849</v>
      </c>
      <c r="E20" s="9">
        <f t="shared" si="0"/>
        <v>13537.850393853174</v>
      </c>
      <c r="F20" s="9">
        <v>25807.11</v>
      </c>
    </row>
    <row r="21" spans="2:6" x14ac:dyDescent="0.2">
      <c r="B21" s="11">
        <v>2024</v>
      </c>
      <c r="C21" s="12">
        <f t="shared" si="0"/>
        <v>72755.332037004904</v>
      </c>
      <c r="D21" s="12">
        <f t="shared" si="0"/>
        <v>30061.848038602242</v>
      </c>
      <c r="E21" s="12">
        <f t="shared" si="0"/>
        <v>14180.216065331864</v>
      </c>
      <c r="F21" s="12">
        <v>27031.65</v>
      </c>
    </row>
    <row r="22" spans="2:6" x14ac:dyDescent="0.2">
      <c r="B22" s="8">
        <v>2025</v>
      </c>
      <c r="C22" s="9">
        <f t="shared" si="0"/>
        <v>73894.673508350985</v>
      </c>
      <c r="D22" s="9">
        <f t="shared" si="0"/>
        <v>31921.174952932553</v>
      </c>
      <c r="E22" s="9">
        <f t="shared" si="0"/>
        <v>15205.612624872516</v>
      </c>
      <c r="F22" s="9">
        <v>28279.37</v>
      </c>
    </row>
    <row r="23" spans="2:6" x14ac:dyDescent="0.2">
      <c r="B23" s="11">
        <v>2026</v>
      </c>
      <c r="C23" s="12">
        <f t="shared" si="0"/>
        <v>74795.680493571519</v>
      </c>
      <c r="D23" s="12">
        <f t="shared" si="0"/>
        <v>33831.490867687935</v>
      </c>
      <c r="E23" s="12">
        <f t="shared" si="0"/>
        <v>16274.363592143754</v>
      </c>
      <c r="F23" s="12">
        <v>29528.81</v>
      </c>
    </row>
    <row r="24" spans="2:6" x14ac:dyDescent="0.2">
      <c r="B24" s="8">
        <v>2027</v>
      </c>
      <c r="C24" s="9">
        <f t="shared" si="0"/>
        <v>77471.58434613765</v>
      </c>
      <c r="D24" s="9">
        <f t="shared" si="0"/>
        <v>36754.123811549704</v>
      </c>
      <c r="E24" s="9">
        <f t="shared" si="0"/>
        <v>17854.462325328252</v>
      </c>
      <c r="F24" s="9">
        <v>31605.66</v>
      </c>
    </row>
    <row r="25" spans="2:6" x14ac:dyDescent="0.2">
      <c r="B25" s="11">
        <v>2028</v>
      </c>
      <c r="C25" s="12">
        <f t="shared" si="0"/>
        <v>79969.247355639745</v>
      </c>
      <c r="D25" s="12">
        <f t="shared" si="0"/>
        <v>39867.034853826714</v>
      </c>
      <c r="E25" s="12">
        <f t="shared" si="0"/>
        <v>19557.460523458558</v>
      </c>
      <c r="F25" s="12">
        <v>33775.879999999997</v>
      </c>
    </row>
    <row r="26" spans="2:6" x14ac:dyDescent="0.2">
      <c r="B26" s="8">
        <v>2029</v>
      </c>
      <c r="C26" s="9">
        <f t="shared" si="0"/>
        <v>82607.56794656394</v>
      </c>
      <c r="D26" s="9">
        <f t="shared" si="0"/>
        <v>43363.411187163329</v>
      </c>
      <c r="E26" s="9">
        <f t="shared" si="0"/>
        <v>21482.244423517008</v>
      </c>
      <c r="F26" s="9">
        <v>36195.120000000003</v>
      </c>
    </row>
    <row r="27" spans="2:6" x14ac:dyDescent="0.2">
      <c r="B27" s="8">
        <v>2030</v>
      </c>
      <c r="C27" s="9">
        <f t="shared" si="0"/>
        <v>85390.088496545577</v>
      </c>
      <c r="D27" s="9">
        <f t="shared" si="0"/>
        <v>47303.926162770404</v>
      </c>
      <c r="E27" s="9">
        <f t="shared" si="0"/>
        <v>23665.260142675332</v>
      </c>
      <c r="F27" s="9">
        <v>38900.730000000003</v>
      </c>
    </row>
    <row r="28" spans="2:6" x14ac:dyDescent="0.2">
      <c r="B28" s="8">
        <v>2031</v>
      </c>
      <c r="C28" s="9">
        <f t="shared" si="0"/>
        <v>88309.630783457367</v>
      </c>
      <c r="D28" s="9">
        <f t="shared" si="0"/>
        <v>51755.93756586458</v>
      </c>
      <c r="E28" s="9">
        <f t="shared" si="0"/>
        <v>26147.612770928328</v>
      </c>
      <c r="F28" s="9">
        <v>41932.879999999997</v>
      </c>
    </row>
    <row r="29" spans="2:6" ht="17" x14ac:dyDescent="0.2">
      <c r="B29" s="6" t="s">
        <v>32</v>
      </c>
      <c r="C29" s="36">
        <f>C28/C18-1</f>
        <v>0.30267552339052783</v>
      </c>
      <c r="D29" s="36">
        <f t="shared" ref="D29:E29" si="1">D28/D18-1</f>
        <v>0.84772575491066826</v>
      </c>
      <c r="E29" s="36">
        <f t="shared" si="1"/>
        <v>0.97898365688884126</v>
      </c>
      <c r="F29" s="36">
        <f>F28/F18-1</f>
        <v>0.66485013407614502</v>
      </c>
    </row>
    <row r="31" spans="2:6" x14ac:dyDescent="0.2">
      <c r="B31" s="42" t="s">
        <v>30</v>
      </c>
      <c r="C31" s="42"/>
      <c r="D31" s="42"/>
      <c r="E31" s="42"/>
      <c r="F31" s="42"/>
    </row>
    <row r="32" spans="2:6" ht="17" x14ac:dyDescent="0.2">
      <c r="B32" s="6" t="s">
        <v>0</v>
      </c>
      <c r="C32" s="6" t="str" cm="1">
        <f t="array" ref="C32:E32">_xlfn.ANCHORARRAY(C17)</f>
        <v>East Rarita</v>
      </c>
      <c r="D32" s="6" t="str">
        <v>Central Rarita</v>
      </c>
      <c r="E32" s="6" t="str">
        <v>West Rarita</v>
      </c>
      <c r="F32" s="6" t="s">
        <v>21</v>
      </c>
    </row>
    <row r="33" spans="2:7" x14ac:dyDescent="0.2">
      <c r="B33" s="8" cm="1">
        <f t="array" ref="B33:B43">_xlfn.ANCHORARRAY(B18)</f>
        <v>2021</v>
      </c>
      <c r="C33" s="9">
        <f>F33*'Rarita Economic'!T56</f>
        <v>130866187058.63118</v>
      </c>
      <c r="D33" s="9">
        <f>F33*'Rarita Economic'!U56</f>
        <v>86692858147.715378</v>
      </c>
      <c r="E33" s="9">
        <f>F33*'Rarita Economic'!V56</f>
        <v>100384064445.88016</v>
      </c>
      <c r="F33" s="9">
        <f t="shared" ref="F33:F43" si="2">F4*F18</f>
        <v>317938025011.79999</v>
      </c>
    </row>
    <row r="34" spans="2:7" x14ac:dyDescent="0.2">
      <c r="B34" s="11">
        <v>2022</v>
      </c>
      <c r="C34" s="12">
        <f>F34*'Rarita Economic'!T57</f>
        <v>128467349141.04538</v>
      </c>
      <c r="D34" s="12">
        <f>F34*'Rarita Economic'!U57</f>
        <v>85103737841.066162</v>
      </c>
      <c r="E34" s="12">
        <f>F34*'Rarita Economic'!V57</f>
        <v>98543977976.437393</v>
      </c>
      <c r="F34" s="12">
        <f t="shared" si="2"/>
        <v>312110073521.94</v>
      </c>
      <c r="G34" s="30"/>
    </row>
    <row r="35" spans="2:7" x14ac:dyDescent="0.2">
      <c r="B35" s="8">
        <v>2023</v>
      </c>
      <c r="C35" s="9">
        <f>F35*'Rarita Economic'!T58</f>
        <v>135224604983.51126</v>
      </c>
      <c r="D35" s="9">
        <f>F35*'Rarita Economic'!U58</f>
        <v>89580110503.748383</v>
      </c>
      <c r="E35" s="9">
        <f>F35*'Rarita Economic'!V58</f>
        <v>103727294012.56129</v>
      </c>
      <c r="F35" s="9">
        <f t="shared" si="2"/>
        <v>328526755518.57001</v>
      </c>
    </row>
    <row r="36" spans="2:7" x14ac:dyDescent="0.2">
      <c r="B36" s="11">
        <v>2024</v>
      </c>
      <c r="C36" s="12">
        <f>F36*'Rarita Economic'!T59</f>
        <v>142236674132.34457</v>
      </c>
      <c r="D36" s="12">
        <f>F36*'Rarita Economic'!U59</f>
        <v>94225285317.082138</v>
      </c>
      <c r="E36" s="12">
        <f>F36*'Rarita Economic'!V59</f>
        <v>109106070739.81543</v>
      </c>
      <c r="F36" s="12">
        <f t="shared" si="2"/>
        <v>345562503762.90002</v>
      </c>
    </row>
    <row r="37" spans="2:7" x14ac:dyDescent="0.2">
      <c r="B37" s="8">
        <v>2025</v>
      </c>
      <c r="C37" s="9">
        <f>F37*'Rarita Economic'!T60</f>
        <v>145069062400.83905</v>
      </c>
      <c r="D37" s="9">
        <f>F37*'Rarita Economic'!U60</f>
        <v>100472153533.75484</v>
      </c>
      <c r="E37" s="9">
        <f>F37*'Rarita Economic'!V60</f>
        <v>117485694572.08612</v>
      </c>
      <c r="F37" s="9">
        <f t="shared" si="2"/>
        <v>363026910506.67999</v>
      </c>
    </row>
    <row r="38" spans="2:7" x14ac:dyDescent="0.2">
      <c r="B38" s="11">
        <v>2026</v>
      </c>
      <c r="C38" s="12">
        <f>F38*'Rarita Economic'!T61</f>
        <v>147450334633.01456</v>
      </c>
      <c r="D38" s="12">
        <f>F38*'Rarita Economic'!U61</f>
        <v>106928994138.59485</v>
      </c>
      <c r="E38" s="12">
        <f>F38*'Rarita Economic'!V61</f>
        <v>126267790881.8206</v>
      </c>
      <c r="F38" s="12">
        <f t="shared" si="2"/>
        <v>380647119653.42999</v>
      </c>
    </row>
    <row r="39" spans="2:7" x14ac:dyDescent="0.2">
      <c r="B39" s="8">
        <v>2027</v>
      </c>
      <c r="C39" s="9">
        <f>F39*'Rarita Economic'!T62</f>
        <v>153359804451.40894</v>
      </c>
      <c r="D39" s="9">
        <f>F39*'Rarita Economic'!U62</f>
        <v>116648841496.39162</v>
      </c>
      <c r="E39" s="9">
        <f>F39*'Rarita Economic'!V62</f>
        <v>139102634056.2594</v>
      </c>
      <c r="F39" s="9">
        <f t="shared" si="2"/>
        <v>409111280004.06</v>
      </c>
    </row>
    <row r="40" spans="2:7" x14ac:dyDescent="0.2">
      <c r="B40" s="11">
        <v>2028</v>
      </c>
      <c r="C40" s="12">
        <f>F40*'Rarita Economic'!T63</f>
        <v>158958871431.17291</v>
      </c>
      <c r="D40" s="12">
        <f>F40*'Rarita Economic'!U63</f>
        <v>127051814838.27696</v>
      </c>
      <c r="E40" s="12">
        <f>F40*'Rarita Economic'!V63</f>
        <v>153000771276.9501</v>
      </c>
      <c r="F40" s="12">
        <f t="shared" si="2"/>
        <v>439011457546.39996</v>
      </c>
    </row>
    <row r="41" spans="2:7" x14ac:dyDescent="0.2">
      <c r="B41" s="8">
        <v>2029</v>
      </c>
      <c r="C41" s="9">
        <f>F41*'Rarita Economic'!T64</f>
        <v>164879583952.12894</v>
      </c>
      <c r="D41" s="9">
        <f>F41*'Rarita Economic'!U64</f>
        <v>138763566250.09045</v>
      </c>
      <c r="E41" s="9">
        <f>F41*'Rarita Economic'!V64</f>
        <v>168750870965.94067</v>
      </c>
      <c r="F41" s="9">
        <f t="shared" si="2"/>
        <v>472394021168.16003</v>
      </c>
    </row>
    <row r="42" spans="2:7" x14ac:dyDescent="0.2">
      <c r="B42" s="8">
        <v>2030</v>
      </c>
      <c r="C42" s="9">
        <f>F42*'Rarita Economic'!T65</f>
        <v>171132411108.1394</v>
      </c>
      <c r="D42" s="9">
        <f>F42*'Rarita Economic'!U65</f>
        <v>151994231918.49643</v>
      </c>
      <c r="E42" s="9">
        <f>F42*'Rarita Economic'!V65</f>
        <v>186661821918.24423</v>
      </c>
      <c r="F42" s="9">
        <f t="shared" si="2"/>
        <v>509788464944.88007</v>
      </c>
    </row>
    <row r="43" spans="2:7" x14ac:dyDescent="0.2">
      <c r="B43" s="8">
        <v>2031</v>
      </c>
      <c r="C43" s="9">
        <f>F43*'Rarita Economic'!T66</f>
        <v>177706618050.75143</v>
      </c>
      <c r="D43" s="9">
        <f>F43*'Rarita Economic'!U66</f>
        <v>166978576934.68436</v>
      </c>
      <c r="E43" s="9">
        <f>F43*'Rarita Economic'!V66</f>
        <v>207084203542.16418</v>
      </c>
      <c r="F43" s="9">
        <f t="shared" si="2"/>
        <v>551769398527.59998</v>
      </c>
    </row>
  </sheetData>
  <mergeCells count="3">
    <mergeCell ref="B2:F2"/>
    <mergeCell ref="B16:F16"/>
    <mergeCell ref="B31:F31"/>
  </mergeCells>
  <conditionalFormatting sqref="B4:F13">
    <cfRule type="expression" dxfId="5" priority="6">
      <formula>ISODD(ROW())</formula>
    </cfRule>
  </conditionalFormatting>
  <conditionalFormatting sqref="B14:F14">
    <cfRule type="expression" dxfId="4" priority="5">
      <formula>ISODD(ROW())</formula>
    </cfRule>
  </conditionalFormatting>
  <conditionalFormatting sqref="B18:F27">
    <cfRule type="expression" dxfId="3" priority="4">
      <formula>ISODD(ROW())</formula>
    </cfRule>
  </conditionalFormatting>
  <conditionalFormatting sqref="B33:F42">
    <cfRule type="expression" dxfId="2" priority="3">
      <formula>ISODD(ROW())</formula>
    </cfRule>
  </conditionalFormatting>
  <conditionalFormatting sqref="B28:F28">
    <cfRule type="expression" dxfId="1" priority="2">
      <formula>ISODD(ROW())</formula>
    </cfRule>
  </conditionalFormatting>
  <conditionalFormatting sqref="B43:F43">
    <cfRule type="expression" dxfId="0" priority="1">
      <formula>ISODD(ROW())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EB3C5-5E5D-B247-B23A-D2C3D370D5E6}">
  <dimension ref="A1:B31"/>
  <sheetViews>
    <sheetView workbookViewId="0">
      <selection activeCell="D10" sqref="D10"/>
    </sheetView>
  </sheetViews>
  <sheetFormatPr baseColWidth="10" defaultRowHeight="16" x14ac:dyDescent="0.2"/>
  <cols>
    <col min="2" max="2" width="12.6640625" customWidth="1"/>
  </cols>
  <sheetData>
    <row r="1" spans="1:2" x14ac:dyDescent="0.2">
      <c r="A1" t="s">
        <v>0</v>
      </c>
      <c r="B1" t="s">
        <v>1</v>
      </c>
    </row>
    <row r="2" spans="1:2" x14ac:dyDescent="0.2">
      <c r="A2" s="1">
        <v>1991</v>
      </c>
      <c r="B2">
        <v>9.73</v>
      </c>
    </row>
    <row r="3" spans="1:2" x14ac:dyDescent="0.2">
      <c r="A3">
        <v>1992</v>
      </c>
      <c r="B3">
        <v>8.0399999999999991</v>
      </c>
    </row>
    <row r="4" spans="1:2" x14ac:dyDescent="0.2">
      <c r="A4">
        <v>1993</v>
      </c>
      <c r="B4">
        <v>7</v>
      </c>
    </row>
    <row r="5" spans="1:2" x14ac:dyDescent="0.2">
      <c r="A5">
        <v>1994</v>
      </c>
      <c r="B5">
        <v>4.8</v>
      </c>
    </row>
    <row r="6" spans="1:2" x14ac:dyDescent="0.2">
      <c r="A6">
        <v>1995</v>
      </c>
      <c r="B6">
        <v>3.35</v>
      </c>
    </row>
    <row r="7" spans="1:2" x14ac:dyDescent="0.2">
      <c r="A7">
        <v>1996</v>
      </c>
      <c r="B7">
        <v>3.52</v>
      </c>
    </row>
    <row r="8" spans="1:2" x14ac:dyDescent="0.2">
      <c r="A8">
        <v>1997</v>
      </c>
      <c r="B8">
        <v>5.09</v>
      </c>
    </row>
    <row r="9" spans="1:2" x14ac:dyDescent="0.2">
      <c r="A9">
        <v>1998</v>
      </c>
      <c r="B9">
        <v>2.58</v>
      </c>
    </row>
    <row r="10" spans="1:2" x14ac:dyDescent="0.2">
      <c r="A10">
        <v>1999</v>
      </c>
      <c r="B10">
        <v>1.79</v>
      </c>
    </row>
    <row r="11" spans="1:2" x14ac:dyDescent="0.2">
      <c r="A11">
        <v>2000</v>
      </c>
      <c r="B11">
        <v>3.02</v>
      </c>
    </row>
    <row r="12" spans="1:2" x14ac:dyDescent="0.2">
      <c r="A12">
        <v>2001</v>
      </c>
      <c r="B12">
        <v>2.95</v>
      </c>
    </row>
    <row r="13" spans="1:2" x14ac:dyDescent="0.2">
      <c r="A13">
        <v>2002</v>
      </c>
      <c r="B13">
        <v>1.37</v>
      </c>
    </row>
    <row r="14" spans="1:2" x14ac:dyDescent="0.2">
      <c r="A14">
        <v>2003</v>
      </c>
      <c r="B14">
        <v>2.2799999999999998</v>
      </c>
    </row>
    <row r="15" spans="1:2" x14ac:dyDescent="0.2">
      <c r="A15">
        <v>2004</v>
      </c>
      <c r="B15">
        <v>3.34</v>
      </c>
    </row>
    <row r="16" spans="1:2" x14ac:dyDescent="0.2">
      <c r="A16">
        <v>2005</v>
      </c>
      <c r="B16">
        <v>3.52</v>
      </c>
    </row>
    <row r="17" spans="1:2" x14ac:dyDescent="0.2">
      <c r="A17">
        <v>2006</v>
      </c>
      <c r="B17">
        <v>3.96</v>
      </c>
    </row>
    <row r="18" spans="1:2" x14ac:dyDescent="0.2">
      <c r="A18">
        <v>2007</v>
      </c>
      <c r="B18">
        <v>4.03</v>
      </c>
    </row>
    <row r="19" spans="1:2" x14ac:dyDescent="0.2">
      <c r="A19">
        <v>2008</v>
      </c>
      <c r="B19">
        <v>6.41</v>
      </c>
    </row>
    <row r="20" spans="1:2" x14ac:dyDescent="0.2">
      <c r="A20">
        <v>2009</v>
      </c>
      <c r="B20">
        <v>-1.42</v>
      </c>
    </row>
    <row r="21" spans="1:2" x14ac:dyDescent="0.2">
      <c r="A21">
        <v>2010</v>
      </c>
      <c r="B21">
        <v>1.38</v>
      </c>
    </row>
    <row r="22" spans="1:2" x14ac:dyDescent="0.2">
      <c r="A22">
        <v>2011</v>
      </c>
      <c r="B22">
        <v>3.76</v>
      </c>
    </row>
    <row r="23" spans="1:2" x14ac:dyDescent="0.2">
      <c r="A23">
        <v>2012</v>
      </c>
      <c r="B23">
        <v>3.09</v>
      </c>
    </row>
    <row r="24" spans="1:2" x14ac:dyDescent="0.2">
      <c r="A24">
        <v>2013</v>
      </c>
      <c r="B24">
        <v>2.65</v>
      </c>
    </row>
    <row r="25" spans="1:2" x14ac:dyDescent="0.2">
      <c r="A25">
        <v>2014</v>
      </c>
      <c r="B25">
        <v>4.79</v>
      </c>
    </row>
    <row r="26" spans="1:2" x14ac:dyDescent="0.2">
      <c r="A26">
        <v>2015</v>
      </c>
      <c r="B26">
        <v>1.3</v>
      </c>
    </row>
    <row r="27" spans="1:2" x14ac:dyDescent="0.2">
      <c r="A27">
        <v>2016</v>
      </c>
      <c r="B27">
        <v>1.23</v>
      </c>
    </row>
    <row r="28" spans="1:2" x14ac:dyDescent="0.2">
      <c r="A28">
        <v>2017</v>
      </c>
      <c r="B28">
        <v>3.29</v>
      </c>
    </row>
    <row r="29" spans="1:2" x14ac:dyDescent="0.2">
      <c r="A29">
        <v>2018</v>
      </c>
      <c r="B29">
        <v>4.2300000000000004</v>
      </c>
    </row>
    <row r="30" spans="1:2" x14ac:dyDescent="0.2">
      <c r="A30">
        <v>2019</v>
      </c>
      <c r="B30">
        <v>3</v>
      </c>
    </row>
    <row r="31" spans="1:2" x14ac:dyDescent="0.2">
      <c r="A31">
        <v>2020</v>
      </c>
      <c r="B31">
        <v>1.32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C24B7-B105-6845-A414-FCD43BD8CC33}">
  <dimension ref="A1:B11"/>
  <sheetViews>
    <sheetView workbookViewId="0">
      <selection activeCell="C5" sqref="C5"/>
    </sheetView>
  </sheetViews>
  <sheetFormatPr baseColWidth="10" defaultRowHeight="16" x14ac:dyDescent="0.2"/>
  <cols>
    <col min="2" max="2" width="22.5" customWidth="1"/>
  </cols>
  <sheetData>
    <row r="1" spans="1:2" x14ac:dyDescent="0.2">
      <c r="A1" t="s">
        <v>0</v>
      </c>
      <c r="B1" t="s">
        <v>2</v>
      </c>
    </row>
    <row r="2" spans="1:2" x14ac:dyDescent="0.2">
      <c r="A2">
        <v>2011</v>
      </c>
      <c r="B2">
        <v>9</v>
      </c>
    </row>
    <row r="3" spans="1:2" x14ac:dyDescent="0.2">
      <c r="A3">
        <v>2012</v>
      </c>
      <c r="B3">
        <v>7.9</v>
      </c>
    </row>
    <row r="4" spans="1:2" x14ac:dyDescent="0.2">
      <c r="A4">
        <v>2013</v>
      </c>
      <c r="B4">
        <v>7.2</v>
      </c>
    </row>
    <row r="5" spans="1:2" x14ac:dyDescent="0.2">
      <c r="A5">
        <v>2014</v>
      </c>
      <c r="B5">
        <v>7.9</v>
      </c>
    </row>
    <row r="6" spans="1:2" x14ac:dyDescent="0.2">
      <c r="A6">
        <v>2015</v>
      </c>
      <c r="B6">
        <v>7.9</v>
      </c>
    </row>
    <row r="7" spans="1:2" x14ac:dyDescent="0.2">
      <c r="A7">
        <v>2016</v>
      </c>
      <c r="B7">
        <v>8.8000000000000007</v>
      </c>
    </row>
    <row r="8" spans="1:2" x14ac:dyDescent="0.2">
      <c r="A8">
        <v>2017</v>
      </c>
      <c r="B8">
        <v>9.6</v>
      </c>
    </row>
    <row r="9" spans="1:2" x14ac:dyDescent="0.2">
      <c r="A9">
        <v>2018</v>
      </c>
      <c r="B9">
        <v>9.6</v>
      </c>
    </row>
    <row r="10" spans="1:2" x14ac:dyDescent="0.2">
      <c r="A10">
        <v>2019</v>
      </c>
      <c r="B10">
        <v>7.7</v>
      </c>
    </row>
    <row r="11" spans="1:2" x14ac:dyDescent="0.2">
      <c r="A11">
        <v>2020</v>
      </c>
      <c r="B11">
        <v>8.4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2B452-5654-7445-98B5-1368589AEC51}">
  <dimension ref="A1:B11"/>
  <sheetViews>
    <sheetView workbookViewId="0">
      <selection activeCell="C14" sqref="C14"/>
    </sheetView>
  </sheetViews>
  <sheetFormatPr baseColWidth="10" defaultRowHeight="16" x14ac:dyDescent="0.2"/>
  <cols>
    <col min="2" max="2" width="29.83203125" customWidth="1"/>
  </cols>
  <sheetData>
    <row r="1" spans="1:2" x14ac:dyDescent="0.2">
      <c r="A1" t="s">
        <v>0</v>
      </c>
      <c r="B1" t="s">
        <v>3</v>
      </c>
    </row>
    <row r="2" spans="1:2" x14ac:dyDescent="0.2">
      <c r="A2">
        <v>2011</v>
      </c>
      <c r="B2">
        <v>1427</v>
      </c>
    </row>
    <row r="3" spans="1:2" x14ac:dyDescent="0.2">
      <c r="A3">
        <v>2012</v>
      </c>
      <c r="B3">
        <v>1437</v>
      </c>
    </row>
    <row r="4" spans="1:2" x14ac:dyDescent="0.2">
      <c r="A4">
        <v>2013</v>
      </c>
      <c r="B4">
        <v>1449</v>
      </c>
    </row>
    <row r="5" spans="1:2" x14ac:dyDescent="0.2">
      <c r="A5">
        <v>2014</v>
      </c>
      <c r="B5">
        <v>1465</v>
      </c>
    </row>
    <row r="6" spans="1:2" x14ac:dyDescent="0.2">
      <c r="A6">
        <v>2015</v>
      </c>
      <c r="B6">
        <v>1509</v>
      </c>
    </row>
    <row r="7" spans="1:2" x14ac:dyDescent="0.2">
      <c r="A7">
        <v>2016</v>
      </c>
      <c r="B7">
        <v>1541</v>
      </c>
    </row>
    <row r="8" spans="1:2" x14ac:dyDescent="0.2">
      <c r="A8">
        <v>2017</v>
      </c>
      <c r="B8">
        <v>1604</v>
      </c>
    </row>
    <row r="9" spans="1:2" x14ac:dyDescent="0.2">
      <c r="A9">
        <v>2018</v>
      </c>
      <c r="B9">
        <v>1657</v>
      </c>
    </row>
    <row r="10" spans="1:2" x14ac:dyDescent="0.2">
      <c r="A10">
        <v>2019</v>
      </c>
      <c r="B10">
        <v>1725</v>
      </c>
    </row>
    <row r="11" spans="1:2" x14ac:dyDescent="0.2">
      <c r="A11">
        <v>2020</v>
      </c>
      <c r="B11">
        <v>1730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681F8-810E-AA4D-B7D2-A0A11A230A4E}">
  <dimension ref="A1:E11"/>
  <sheetViews>
    <sheetView workbookViewId="0">
      <selection activeCell="D14" sqref="D14"/>
    </sheetView>
  </sheetViews>
  <sheetFormatPr baseColWidth="10" defaultRowHeight="16" x14ac:dyDescent="0.2"/>
  <sheetData>
    <row r="1" spans="1:5" x14ac:dyDescent="0.2">
      <c r="A1" t="s" cm="1">
        <v>0</v>
      </c>
      <c r="B1" t="s">
        <v>18</v>
      </c>
      <c r="C1" t="s">
        <v>19</v>
      </c>
      <c r="D1" t="s">
        <v>20</v>
      </c>
      <c r="E1" t="s">
        <v>21</v>
      </c>
    </row>
    <row r="2" spans="1:5" x14ac:dyDescent="0.2">
      <c r="A2">
        <v>2011</v>
      </c>
      <c r="B2">
        <v>46119</v>
      </c>
      <c r="C2">
        <v>22581</v>
      </c>
      <c r="D2">
        <v>9445</v>
      </c>
      <c r="E2">
        <v>18292</v>
      </c>
    </row>
    <row r="3" spans="1:5" x14ac:dyDescent="0.2">
      <c r="A3">
        <v>2012</v>
      </c>
      <c r="B3">
        <v>47214</v>
      </c>
      <c r="C3">
        <v>22190</v>
      </c>
      <c r="D3">
        <v>9733</v>
      </c>
      <c r="E3">
        <v>18523</v>
      </c>
    </row>
    <row r="4" spans="1:5" x14ac:dyDescent="0.2">
      <c r="A4">
        <v>2013</v>
      </c>
      <c r="B4">
        <v>48159</v>
      </c>
      <c r="C4">
        <v>22123</v>
      </c>
      <c r="D4">
        <v>9977</v>
      </c>
      <c r="E4">
        <v>18785</v>
      </c>
    </row>
    <row r="5" spans="1:5" x14ac:dyDescent="0.2">
      <c r="A5">
        <v>2014</v>
      </c>
      <c r="B5">
        <v>49897</v>
      </c>
      <c r="C5">
        <v>22646</v>
      </c>
      <c r="D5">
        <v>10127</v>
      </c>
      <c r="E5">
        <v>19260</v>
      </c>
    </row>
    <row r="6" spans="1:5" x14ac:dyDescent="0.2">
      <c r="A6">
        <v>2015</v>
      </c>
      <c r="B6">
        <v>55404</v>
      </c>
      <c r="C6">
        <v>23866</v>
      </c>
      <c r="D6">
        <v>10741</v>
      </c>
      <c r="E6">
        <v>20770</v>
      </c>
    </row>
    <row r="7" spans="1:5" x14ac:dyDescent="0.2">
      <c r="A7">
        <v>2016</v>
      </c>
      <c r="B7">
        <v>58175</v>
      </c>
      <c r="C7">
        <v>24817</v>
      </c>
      <c r="D7">
        <v>11086</v>
      </c>
      <c r="E7">
        <v>21646</v>
      </c>
    </row>
    <row r="8" spans="1:5" x14ac:dyDescent="0.2">
      <c r="A8">
        <v>2017</v>
      </c>
      <c r="B8">
        <v>62042</v>
      </c>
      <c r="C8">
        <v>26405</v>
      </c>
      <c r="D8">
        <v>11759</v>
      </c>
      <c r="E8">
        <v>23047</v>
      </c>
    </row>
    <row r="9" spans="1:5" x14ac:dyDescent="0.2">
      <c r="A9">
        <v>2018</v>
      </c>
      <c r="B9">
        <v>63406</v>
      </c>
      <c r="C9">
        <v>27687</v>
      </c>
      <c r="D9">
        <v>12155</v>
      </c>
      <c r="E9">
        <v>23820</v>
      </c>
    </row>
    <row r="10" spans="1:5" x14ac:dyDescent="0.2">
      <c r="A10">
        <v>2019</v>
      </c>
      <c r="B10">
        <v>65046</v>
      </c>
      <c r="C10">
        <v>28839</v>
      </c>
      <c r="D10">
        <v>13013</v>
      </c>
      <c r="E10">
        <v>24880</v>
      </c>
    </row>
    <row r="11" spans="1:5" x14ac:dyDescent="0.2">
      <c r="A11">
        <v>2020</v>
      </c>
      <c r="B11">
        <v>63534</v>
      </c>
      <c r="C11">
        <v>27080</v>
      </c>
      <c r="D11">
        <v>12451</v>
      </c>
      <c r="E11">
        <v>23863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87C13-D365-1941-8840-369B9854F1C3}">
  <dimension ref="A1:B11"/>
  <sheetViews>
    <sheetView workbookViewId="0">
      <selection activeCell="D8" sqref="D8"/>
    </sheetView>
  </sheetViews>
  <sheetFormatPr baseColWidth="10" defaultRowHeight="16" x14ac:dyDescent="0.2"/>
  <cols>
    <col min="2" max="2" width="11.6640625" bestFit="1" customWidth="1"/>
  </cols>
  <sheetData>
    <row r="1" spans="1:2" x14ac:dyDescent="0.2">
      <c r="A1" t="s">
        <v>4</v>
      </c>
      <c r="B1" t="s">
        <v>5</v>
      </c>
    </row>
    <row r="2" spans="1:2" x14ac:dyDescent="0.2">
      <c r="A2">
        <v>2011</v>
      </c>
      <c r="B2" s="1">
        <v>12087626</v>
      </c>
    </row>
    <row r="3" spans="1:2" x14ac:dyDescent="0.2">
      <c r="A3">
        <v>2012</v>
      </c>
      <c r="B3" s="1">
        <v>12137533</v>
      </c>
    </row>
    <row r="4" spans="1:2" x14ac:dyDescent="0.2">
      <c r="A4">
        <v>2013</v>
      </c>
      <c r="B4" s="1">
        <v>12175881</v>
      </c>
    </row>
    <row r="5" spans="1:2" x14ac:dyDescent="0.2">
      <c r="A5">
        <v>2014</v>
      </c>
      <c r="B5" s="1">
        <v>12221591</v>
      </c>
    </row>
    <row r="6" spans="1:2" x14ac:dyDescent="0.2">
      <c r="A6">
        <v>2015</v>
      </c>
      <c r="B6" s="1">
        <v>12272679</v>
      </c>
    </row>
    <row r="7" spans="1:2" x14ac:dyDescent="0.2">
      <c r="A7">
        <v>2016</v>
      </c>
      <c r="B7" s="1">
        <v>12331271</v>
      </c>
    </row>
    <row r="8" spans="1:2" x14ac:dyDescent="0.2">
      <c r="A8">
        <v>2017</v>
      </c>
      <c r="B8" s="1">
        <v>12393007</v>
      </c>
    </row>
    <row r="9" spans="1:2" x14ac:dyDescent="0.2">
      <c r="A9">
        <v>2018</v>
      </c>
      <c r="B9" s="1">
        <v>12463353</v>
      </c>
    </row>
    <row r="10" spans="1:2" x14ac:dyDescent="0.2">
      <c r="A10">
        <v>2019</v>
      </c>
      <c r="B10" s="1">
        <v>12548788</v>
      </c>
    </row>
    <row r="11" spans="1:2" x14ac:dyDescent="0.2">
      <c r="A11">
        <v>2020</v>
      </c>
      <c r="B11" s="1">
        <v>12569472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6E2CA-A6E3-9E4A-BAC0-34364641183B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2047-0811-1D44-956D-3D9F55AC2A1A}">
  <dimension ref="A1:L11"/>
  <sheetViews>
    <sheetView workbookViewId="0">
      <selection activeCell="J14" sqref="J14"/>
    </sheetView>
  </sheetViews>
  <sheetFormatPr baseColWidth="10" defaultRowHeight="16" x14ac:dyDescent="0.2"/>
  <cols>
    <col min="10" max="10" width="25.5" customWidth="1"/>
  </cols>
  <sheetData>
    <row r="1" spans="1:12" x14ac:dyDescent="0.2">
      <c r="A1" t="s" cm="1">
        <v>0</v>
      </c>
      <c r="B1" t="s">
        <v>36</v>
      </c>
      <c r="C1" t="s">
        <v>37</v>
      </c>
      <c r="D1" t="s">
        <v>38</v>
      </c>
      <c r="E1" t="s">
        <v>39</v>
      </c>
      <c r="F1" t="s">
        <v>6</v>
      </c>
      <c r="G1" t="s">
        <v>7</v>
      </c>
      <c r="H1" t="s">
        <v>40</v>
      </c>
    </row>
    <row r="2" spans="1:12" x14ac:dyDescent="0.2">
      <c r="A2">
        <v>2011</v>
      </c>
      <c r="B2">
        <v>18292</v>
      </c>
      <c r="C2">
        <v>3.76</v>
      </c>
      <c r="D2">
        <v>9</v>
      </c>
      <c r="E2">
        <v>1427</v>
      </c>
      <c r="F2">
        <f>F3*K11</f>
        <v>101.73746712643204</v>
      </c>
      <c r="G2">
        <f>G3*L11</f>
        <v>76.348003647488014</v>
      </c>
      <c r="H2">
        <f>F2-G2</f>
        <v>25.389463478944023</v>
      </c>
    </row>
    <row r="3" spans="1:12" x14ac:dyDescent="0.2">
      <c r="A3">
        <v>2012</v>
      </c>
      <c r="B3">
        <v>18523</v>
      </c>
      <c r="C3">
        <v>3.09</v>
      </c>
      <c r="D3">
        <v>7.9</v>
      </c>
      <c r="E3">
        <v>1437</v>
      </c>
      <c r="F3">
        <f>F4*K11</f>
        <v>109.39512594240003</v>
      </c>
      <c r="G3">
        <f>G4*L11</f>
        <v>82.986960486400008</v>
      </c>
      <c r="H3">
        <f t="shared" ref="H3:H11" si="0">F3-G3</f>
        <v>26.40816545600002</v>
      </c>
    </row>
    <row r="4" spans="1:12" x14ac:dyDescent="0.2">
      <c r="A4">
        <v>2013</v>
      </c>
      <c r="B4">
        <v>18785</v>
      </c>
      <c r="C4">
        <v>2.65</v>
      </c>
      <c r="D4">
        <v>7.2</v>
      </c>
      <c r="E4">
        <v>1449</v>
      </c>
      <c r="F4">
        <f>F5*K11</f>
        <v>117.62916768000002</v>
      </c>
      <c r="G4">
        <f>G5*L11</f>
        <v>90.20321792</v>
      </c>
      <c r="H4">
        <f t="shared" si="0"/>
        <v>27.425949760000023</v>
      </c>
    </row>
    <row r="5" spans="1:12" x14ac:dyDescent="0.2">
      <c r="A5">
        <v>2014</v>
      </c>
      <c r="B5">
        <v>19260</v>
      </c>
      <c r="C5">
        <v>4.79</v>
      </c>
      <c r="D5">
        <v>7.9</v>
      </c>
      <c r="E5">
        <v>1465</v>
      </c>
      <c r="F5">
        <f>F6*K11</f>
        <v>126.48297600000002</v>
      </c>
      <c r="G5">
        <f>G6*L11</f>
        <v>98.046976000000001</v>
      </c>
      <c r="H5">
        <f t="shared" si="0"/>
        <v>28.436000000000021</v>
      </c>
    </row>
    <row r="6" spans="1:12" ht="21" customHeight="1" x14ac:dyDescent="0.2">
      <c r="A6">
        <v>2015</v>
      </c>
      <c r="B6">
        <v>20770</v>
      </c>
      <c r="C6">
        <v>1.3</v>
      </c>
      <c r="D6">
        <v>7.9</v>
      </c>
      <c r="E6">
        <v>1509</v>
      </c>
      <c r="F6">
        <f>F7*K11</f>
        <v>136.00320000000002</v>
      </c>
      <c r="G6">
        <f>G7*L11</f>
        <v>106.5728</v>
      </c>
      <c r="H6">
        <f t="shared" si="0"/>
        <v>29.43040000000002</v>
      </c>
      <c r="J6" s="38" t="s">
        <v>12</v>
      </c>
      <c r="K6" s="38" t="s">
        <v>6</v>
      </c>
      <c r="L6" s="38" t="s">
        <v>7</v>
      </c>
    </row>
    <row r="7" spans="1:12" x14ac:dyDescent="0.2">
      <c r="A7">
        <v>2016</v>
      </c>
      <c r="B7">
        <v>21646</v>
      </c>
      <c r="C7">
        <v>1.23</v>
      </c>
      <c r="D7">
        <v>8.8000000000000007</v>
      </c>
      <c r="E7">
        <v>1541</v>
      </c>
      <c r="F7">
        <v>146.24</v>
      </c>
      <c r="G7">
        <v>115.84</v>
      </c>
      <c r="H7">
        <f t="shared" si="0"/>
        <v>30.400000000000006</v>
      </c>
      <c r="J7" s="9" t="s">
        <v>11</v>
      </c>
      <c r="K7" s="40">
        <f>F7/F8</f>
        <v>0.93857903857262059</v>
      </c>
      <c r="L7" s="40">
        <f>G7/G8</f>
        <v>1.011173184357542</v>
      </c>
    </row>
    <row r="8" spans="1:12" x14ac:dyDescent="0.2">
      <c r="A8">
        <v>2017</v>
      </c>
      <c r="B8">
        <v>23047</v>
      </c>
      <c r="C8">
        <v>3.29</v>
      </c>
      <c r="D8">
        <v>9.6</v>
      </c>
      <c r="E8">
        <v>1604</v>
      </c>
      <c r="F8">
        <v>155.81</v>
      </c>
      <c r="G8">
        <v>114.56</v>
      </c>
      <c r="H8">
        <f t="shared" si="0"/>
        <v>41.25</v>
      </c>
      <c r="J8" s="12" t="s">
        <v>10</v>
      </c>
      <c r="K8" s="41">
        <f t="shared" ref="K8:K9" si="1">F8/F9</f>
        <v>0.95116293266589347</v>
      </c>
      <c r="L8" s="41">
        <f t="shared" ref="L8:L10" si="2">G8/G9</f>
        <v>0.80824044024269781</v>
      </c>
    </row>
    <row r="9" spans="1:12" x14ac:dyDescent="0.2">
      <c r="A9">
        <v>2018</v>
      </c>
      <c r="B9">
        <v>23820</v>
      </c>
      <c r="C9">
        <v>4.2300000000000004</v>
      </c>
      <c r="D9">
        <v>9.6</v>
      </c>
      <c r="E9">
        <v>1657</v>
      </c>
      <c r="F9">
        <v>163.81</v>
      </c>
      <c r="G9">
        <v>141.74</v>
      </c>
      <c r="H9">
        <f t="shared" si="0"/>
        <v>22.069999999999993</v>
      </c>
      <c r="J9" s="9" t="s">
        <v>9</v>
      </c>
      <c r="K9" s="40">
        <f t="shared" si="1"/>
        <v>0.89061055836459524</v>
      </c>
      <c r="L9" s="40">
        <f t="shared" si="2"/>
        <v>0.94110616824912019</v>
      </c>
    </row>
    <row r="10" spans="1:12" x14ac:dyDescent="0.2">
      <c r="A10">
        <v>2019</v>
      </c>
      <c r="B10">
        <v>24880</v>
      </c>
      <c r="C10">
        <v>3</v>
      </c>
      <c r="D10">
        <v>7.7</v>
      </c>
      <c r="E10">
        <v>1725</v>
      </c>
      <c r="F10">
        <v>183.93</v>
      </c>
      <c r="G10">
        <v>150.61000000000001</v>
      </c>
      <c r="H10">
        <f t="shared" si="0"/>
        <v>33.319999999999993</v>
      </c>
      <c r="J10" s="12" t="s">
        <v>8</v>
      </c>
      <c r="K10" s="41">
        <f>F10/F11</f>
        <v>1.1275056703242814</v>
      </c>
      <c r="L10" s="41">
        <f t="shared" si="2"/>
        <v>1.0129127715380994</v>
      </c>
    </row>
    <row r="11" spans="1:12" ht="16" customHeight="1" x14ac:dyDescent="0.2">
      <c r="A11">
        <v>2020</v>
      </c>
      <c r="B11">
        <v>23863</v>
      </c>
      <c r="C11">
        <v>1.32</v>
      </c>
      <c r="D11">
        <v>8.4</v>
      </c>
      <c r="E11">
        <v>1730</v>
      </c>
      <c r="F11">
        <v>163.13</v>
      </c>
      <c r="G11">
        <v>148.69</v>
      </c>
      <c r="H11">
        <f t="shared" si="0"/>
        <v>14.439999999999998</v>
      </c>
      <c r="J11" s="38" t="s">
        <v>41</v>
      </c>
      <c r="K11" s="38">
        <f>ROUND(AVERAGE(K7:K9),2)</f>
        <v>0.93</v>
      </c>
      <c r="L11" s="38">
        <f>ROUND(AVERAGE(L7:L9),2)</f>
        <v>0.92</v>
      </c>
    </row>
  </sheetData>
  <conditionalFormatting sqref="J7:L10">
    <cfRule type="expression" dxfId="18" priority="1">
      <formula>ISODD(ROW())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E4DA6-9797-5D4B-85E0-60D47E0B3060}">
  <dimension ref="A1:G12"/>
  <sheetViews>
    <sheetView tabSelected="1" workbookViewId="0">
      <selection activeCell="D5" sqref="D5"/>
    </sheetView>
  </sheetViews>
  <sheetFormatPr baseColWidth="10" defaultRowHeight="16" x14ac:dyDescent="0.2"/>
  <sheetData>
    <row r="1" spans="1:7" x14ac:dyDescent="0.2">
      <c r="A1" t="s" cm="1">
        <v>0</v>
      </c>
      <c r="B1" t="s">
        <v>37</v>
      </c>
      <c r="C1" t="s">
        <v>38</v>
      </c>
      <c r="D1" t="s">
        <v>39</v>
      </c>
      <c r="E1" t="s">
        <v>6</v>
      </c>
      <c r="F1" t="s">
        <v>7</v>
      </c>
      <c r="G1" t="s">
        <v>40</v>
      </c>
    </row>
    <row r="2" spans="1:7" x14ac:dyDescent="0.2">
      <c r="A2">
        <v>2021</v>
      </c>
      <c r="B2">
        <v>2.2812770000000002</v>
      </c>
      <c r="C2">
        <v>8.4</v>
      </c>
      <c r="D2">
        <v>1763.6669999999999</v>
      </c>
      <c r="E2" s="39">
        <v>176.33974766070651</v>
      </c>
      <c r="F2" s="39">
        <v>159.05451804584203</v>
      </c>
      <c r="G2" s="39">
        <f>E2-F2</f>
        <v>17.285229614864477</v>
      </c>
    </row>
    <row r="3" spans="1:7" x14ac:dyDescent="0.2">
      <c r="A3">
        <v>2022</v>
      </c>
      <c r="B3">
        <v>2.2812770000000002</v>
      </c>
      <c r="C3">
        <v>8.4</v>
      </c>
      <c r="D3">
        <v>1797.3330000000001</v>
      </c>
      <c r="E3" s="39">
        <v>192.87759124612907</v>
      </c>
      <c r="F3" s="39">
        <v>198.8181475573025</v>
      </c>
      <c r="G3" s="39">
        <f t="shared" ref="G3:G12" si="0">E3-F3</f>
        <v>-5.9405563111734239</v>
      </c>
    </row>
    <row r="4" spans="1:7" x14ac:dyDescent="0.2">
      <c r="A4">
        <v>2023</v>
      </c>
      <c r="B4">
        <v>2.2812770000000002</v>
      </c>
      <c r="C4">
        <v>8.4</v>
      </c>
      <c r="D4">
        <v>1831</v>
      </c>
      <c r="E4" s="39">
        <v>224.15326755845302</v>
      </c>
      <c r="F4" s="39">
        <v>222.36356736288832</v>
      </c>
      <c r="G4" s="39">
        <f t="shared" si="0"/>
        <v>1.7897001955647056</v>
      </c>
    </row>
    <row r="5" spans="1:7" x14ac:dyDescent="0.2">
      <c r="A5">
        <v>2024</v>
      </c>
      <c r="B5">
        <v>2.2812770000000002</v>
      </c>
      <c r="C5">
        <v>8.4</v>
      </c>
      <c r="D5">
        <v>1864.6669999999999</v>
      </c>
      <c r="E5" s="39">
        <v>258.90038520316813</v>
      </c>
      <c r="F5" s="39">
        <v>248.69739859184023</v>
      </c>
      <c r="G5" s="39">
        <f t="shared" si="0"/>
        <v>10.202986611327901</v>
      </c>
    </row>
    <row r="6" spans="1:7" x14ac:dyDescent="0.2">
      <c r="A6">
        <v>2025</v>
      </c>
      <c r="B6">
        <v>2.2812770000000002</v>
      </c>
      <c r="C6">
        <v>8.4</v>
      </c>
      <c r="D6">
        <v>1898.3330000000001</v>
      </c>
      <c r="E6" s="39">
        <v>297.17430746742718</v>
      </c>
      <c r="F6" s="39">
        <v>278.14986420599791</v>
      </c>
      <c r="G6" s="39">
        <f t="shared" si="0"/>
        <v>19.024443261429269</v>
      </c>
    </row>
    <row r="7" spans="1:7" x14ac:dyDescent="0.2">
      <c r="A7">
        <v>2026</v>
      </c>
      <c r="B7">
        <v>2.2812770000000002</v>
      </c>
      <c r="C7">
        <v>8.4</v>
      </c>
      <c r="D7">
        <v>1932</v>
      </c>
      <c r="E7" s="39">
        <v>338.96168932945398</v>
      </c>
      <c r="F7" s="39">
        <v>311.09029445374142</v>
      </c>
      <c r="G7" s="39">
        <f t="shared" si="0"/>
        <v>27.871394875712554</v>
      </c>
    </row>
    <row r="8" spans="1:7" x14ac:dyDescent="0.2">
      <c r="A8">
        <v>2027</v>
      </c>
      <c r="B8">
        <v>2.2812770000000002</v>
      </c>
      <c r="C8">
        <v>8.4</v>
      </c>
      <c r="D8">
        <v>1965.6669999999999</v>
      </c>
      <c r="E8" s="39">
        <v>384.1700917821787</v>
      </c>
      <c r="F8" s="39">
        <v>332.83471690491774</v>
      </c>
      <c r="G8" s="39">
        <f t="shared" si="0"/>
        <v>51.335374877260961</v>
      </c>
    </row>
    <row r="9" spans="1:7" x14ac:dyDescent="0.2">
      <c r="A9">
        <v>2028</v>
      </c>
      <c r="B9">
        <v>2.2812770000000002</v>
      </c>
      <c r="C9">
        <v>8.4</v>
      </c>
      <c r="D9">
        <v>1999.3330000000001</v>
      </c>
      <c r="E9" s="39">
        <v>432.61899121775645</v>
      </c>
      <c r="F9" s="39">
        <v>356.16345320285456</v>
      </c>
      <c r="G9" s="39">
        <f t="shared" si="0"/>
        <v>76.45553801490189</v>
      </c>
    </row>
    <row r="10" spans="1:7" x14ac:dyDescent="0.2">
      <c r="A10">
        <v>2029</v>
      </c>
      <c r="B10">
        <v>2.2812770000000002</v>
      </c>
      <c r="C10">
        <v>8.4</v>
      </c>
      <c r="D10">
        <v>2033</v>
      </c>
      <c r="E10" s="39">
        <v>487.17899333728872</v>
      </c>
      <c r="F10" s="39">
        <v>381.19685266063578</v>
      </c>
      <c r="G10" s="39">
        <f t="shared" si="0"/>
        <v>105.98214067665293</v>
      </c>
    </row>
    <row r="11" spans="1:7" x14ac:dyDescent="0.2">
      <c r="A11">
        <v>2030</v>
      </c>
      <c r="B11">
        <v>2.2812770000000002</v>
      </c>
      <c r="C11">
        <v>8.4</v>
      </c>
      <c r="D11">
        <v>2066.6669999999999</v>
      </c>
      <c r="E11" s="39">
        <v>548.62104846427314</v>
      </c>
      <c r="F11" s="39">
        <v>408.064766373704</v>
      </c>
      <c r="G11" s="39">
        <f t="shared" si="0"/>
        <v>140.55628209056914</v>
      </c>
    </row>
    <row r="12" spans="1:7" x14ac:dyDescent="0.2">
      <c r="A12">
        <v>2031</v>
      </c>
      <c r="B12">
        <v>2.2812770000000002</v>
      </c>
      <c r="C12">
        <v>8.4</v>
      </c>
      <c r="D12">
        <v>2100.3330000000001</v>
      </c>
      <c r="E12" s="39">
        <v>617.81338173704785</v>
      </c>
      <c r="F12" s="39">
        <v>436.90732264782037</v>
      </c>
      <c r="G12" s="39">
        <f t="shared" si="0"/>
        <v>180.90605908922748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DATA FOR TIME SERIES ----&gt;&gt;</vt:lpstr>
      <vt:lpstr>Inflation</vt:lpstr>
      <vt:lpstr>Household Savings</vt:lpstr>
      <vt:lpstr>Healthcare Spending</vt:lpstr>
      <vt:lpstr>GDP</vt:lpstr>
      <vt:lpstr>Population</vt:lpstr>
      <vt:lpstr>DATA FOR LINEAR REGRESSION --&gt;&gt;</vt:lpstr>
      <vt:lpstr>Rarita 2011-2020</vt:lpstr>
      <vt:lpstr>Rarita 2021-2031</vt:lpstr>
      <vt:lpstr>FURTHER ECONOMIC DATA---&gt;&gt;</vt:lpstr>
      <vt:lpstr>Rarita Economic</vt:lpstr>
      <vt:lpstr>Rarita GDP by province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2022-03-25T02:32:36Z</dcterms:created>
  <dcterms:modified xsi:type="dcterms:W3CDTF">2022-04-10T00:22:02Z</dcterms:modified>
</cp:coreProperties>
</file>